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steveg\Dropbox\Basil PoC\Light curves\High Light\Sinusoidal Wave\Data\Light Responses\"/>
    </mc:Choice>
  </mc:AlternateContent>
  <bookViews>
    <workbookView xWindow="0" yWindow="0" windowWidth="28800" windowHeight="11700"/>
  </bookViews>
  <sheets>
    <sheet name="2020_06_02_1200_5_basil_20" sheetId="1" r:id="rId1"/>
  </sheets>
  <calcPr calcId="162913"/>
</workbook>
</file>

<file path=xl/calcChain.xml><?xml version="1.0" encoding="utf-8"?>
<calcChain xmlns="http://schemas.openxmlformats.org/spreadsheetml/2006/main">
  <c r="Z13" i="1" l="1"/>
  <c r="Z14" i="1"/>
  <c r="Z15" i="1"/>
  <c r="Z16" i="1"/>
  <c r="Z17" i="1"/>
  <c r="Z18" i="1"/>
  <c r="Z19" i="1"/>
  <c r="Z20" i="1"/>
  <c r="Z21" i="1"/>
  <c r="Z22" i="1"/>
  <c r="Z23" i="1"/>
  <c r="Z24" i="1"/>
  <c r="Z25" i="1"/>
  <c r="Q13" i="1" l="1"/>
  <c r="V13" i="1"/>
  <c r="CB13" i="1" s="1"/>
  <c r="X13" i="1"/>
  <c r="Y13" i="1"/>
  <c r="AH13" i="1"/>
  <c r="AJ13" i="1" s="1"/>
  <c r="BG13" i="1"/>
  <c r="E13" i="1" s="1"/>
  <c r="BI13" i="1"/>
  <c r="BJ13" i="1"/>
  <c r="BK13" i="1"/>
  <c r="BP13" i="1"/>
  <c r="BQ13" i="1" s="1"/>
  <c r="BT13" i="1" s="1"/>
  <c r="BS13" i="1"/>
  <c r="CA13" i="1"/>
  <c r="O13" i="1" s="1"/>
  <c r="CC13" i="1"/>
  <c r="P13" i="1" s="1"/>
  <c r="CD13" i="1"/>
  <c r="CE13" i="1"/>
  <c r="Q14" i="1"/>
  <c r="AC14" i="1" s="1"/>
  <c r="V14" i="1"/>
  <c r="CB14" i="1" s="1"/>
  <c r="X14" i="1"/>
  <c r="Y14" i="1"/>
  <c r="AH14" i="1"/>
  <c r="AJ14" i="1" s="1"/>
  <c r="BG14" i="1"/>
  <c r="BH14" i="1" s="1"/>
  <c r="BI14" i="1"/>
  <c r="BJ14" i="1"/>
  <c r="BK14" i="1"/>
  <c r="BP14" i="1"/>
  <c r="BQ14" i="1" s="1"/>
  <c r="BS14" i="1"/>
  <c r="CA14" i="1"/>
  <c r="O14" i="1" s="1"/>
  <c r="CC14" i="1"/>
  <c r="P14" i="1" s="1"/>
  <c r="CD14" i="1"/>
  <c r="CE14" i="1"/>
  <c r="Q15" i="1"/>
  <c r="V15" i="1"/>
  <c r="AC15" i="1" s="1"/>
  <c r="X15" i="1"/>
  <c r="Y15" i="1"/>
  <c r="AH15" i="1"/>
  <c r="AJ15" i="1" s="1"/>
  <c r="BG15" i="1"/>
  <c r="E15" i="1" s="1"/>
  <c r="BI15" i="1"/>
  <c r="BJ15" i="1"/>
  <c r="BK15" i="1"/>
  <c r="BP15" i="1"/>
  <c r="BQ15" i="1" s="1"/>
  <c r="BS15" i="1"/>
  <c r="CA15" i="1"/>
  <c r="O15" i="1" s="1"/>
  <c r="CC15" i="1"/>
  <c r="P15" i="1" s="1"/>
  <c r="CD15" i="1"/>
  <c r="CE15" i="1"/>
  <c r="Q16" i="1"/>
  <c r="V16" i="1"/>
  <c r="CB16" i="1" s="1"/>
  <c r="X16" i="1"/>
  <c r="Y16" i="1"/>
  <c r="AC16" i="1"/>
  <c r="AH16" i="1"/>
  <c r="AJ16" i="1" s="1"/>
  <c r="BG16" i="1"/>
  <c r="BH16" i="1" s="1"/>
  <c r="BI16" i="1"/>
  <c r="BJ16" i="1"/>
  <c r="BK16" i="1"/>
  <c r="BP16" i="1"/>
  <c r="BQ16" i="1" s="1"/>
  <c r="BS16" i="1"/>
  <c r="CA16" i="1"/>
  <c r="O16" i="1" s="1"/>
  <c r="CC16" i="1"/>
  <c r="P16" i="1" s="1"/>
  <c r="CD16" i="1"/>
  <c r="CE16" i="1"/>
  <c r="Q17" i="1"/>
  <c r="V17" i="1"/>
  <c r="CB17" i="1" s="1"/>
  <c r="X17" i="1"/>
  <c r="Y17" i="1"/>
  <c r="AH17" i="1"/>
  <c r="AJ17" i="1" s="1"/>
  <c r="BG17" i="1"/>
  <c r="E17" i="1" s="1"/>
  <c r="BI17" i="1"/>
  <c r="BJ17" i="1"/>
  <c r="BK17" i="1"/>
  <c r="BP17" i="1"/>
  <c r="BQ17" i="1" s="1"/>
  <c r="BS17" i="1"/>
  <c r="CA17" i="1"/>
  <c r="O17" i="1" s="1"/>
  <c r="CC17" i="1"/>
  <c r="P17" i="1" s="1"/>
  <c r="CD17" i="1"/>
  <c r="CE17" i="1"/>
  <c r="O18" i="1"/>
  <c r="Q18" i="1"/>
  <c r="V18" i="1"/>
  <c r="AC18" i="1" s="1"/>
  <c r="X18" i="1"/>
  <c r="Y18" i="1"/>
  <c r="AH18" i="1"/>
  <c r="AJ18" i="1"/>
  <c r="BG18" i="1"/>
  <c r="BH18" i="1" s="1"/>
  <c r="BI18" i="1"/>
  <c r="BJ18" i="1"/>
  <c r="BK18" i="1"/>
  <c r="BP18" i="1"/>
  <c r="BQ18" i="1" s="1"/>
  <c r="BT18" i="1" s="1"/>
  <c r="BS18" i="1"/>
  <c r="CA18" i="1"/>
  <c r="CB18" i="1"/>
  <c r="CC18" i="1"/>
  <c r="P18" i="1" s="1"/>
  <c r="CD18" i="1"/>
  <c r="CE18" i="1"/>
  <c r="Q19" i="1"/>
  <c r="V19" i="1"/>
  <c r="CB19" i="1" s="1"/>
  <c r="X19" i="1"/>
  <c r="Y19" i="1"/>
  <c r="AH19" i="1"/>
  <c r="AJ19" i="1" s="1"/>
  <c r="BG19" i="1"/>
  <c r="E19" i="1" s="1"/>
  <c r="BH19" i="1"/>
  <c r="AD19" i="1" s="1"/>
  <c r="BI19" i="1"/>
  <c r="BJ19" i="1"/>
  <c r="BK19" i="1"/>
  <c r="BP19" i="1"/>
  <c r="BQ19" i="1" s="1"/>
  <c r="BS19" i="1"/>
  <c r="CA19" i="1"/>
  <c r="O19" i="1" s="1"/>
  <c r="CC19" i="1"/>
  <c r="P19" i="1" s="1"/>
  <c r="CD19" i="1"/>
  <c r="CE19" i="1"/>
  <c r="Q20" i="1"/>
  <c r="V20" i="1"/>
  <c r="CB20" i="1" s="1"/>
  <c r="X20" i="1"/>
  <c r="Y20" i="1"/>
  <c r="AC20" i="1"/>
  <c r="AH20" i="1"/>
  <c r="AJ20" i="1" s="1"/>
  <c r="BG20" i="1"/>
  <c r="BH20" i="1" s="1"/>
  <c r="BI20" i="1"/>
  <c r="BJ20" i="1"/>
  <c r="BK20" i="1"/>
  <c r="BP20" i="1"/>
  <c r="BQ20" i="1" s="1"/>
  <c r="BS20" i="1"/>
  <c r="CA20" i="1"/>
  <c r="O20" i="1" s="1"/>
  <c r="CC20" i="1"/>
  <c r="P20" i="1" s="1"/>
  <c r="CD20" i="1"/>
  <c r="CE20" i="1"/>
  <c r="Q21" i="1"/>
  <c r="V21" i="1"/>
  <c r="CB21" i="1" s="1"/>
  <c r="X21" i="1"/>
  <c r="Y21" i="1"/>
  <c r="AH21" i="1"/>
  <c r="AJ21" i="1" s="1"/>
  <c r="BG21" i="1"/>
  <c r="E21" i="1" s="1"/>
  <c r="BI21" i="1"/>
  <c r="BJ21" i="1"/>
  <c r="BK21" i="1"/>
  <c r="BP21" i="1"/>
  <c r="BQ21" i="1" s="1"/>
  <c r="BS21" i="1"/>
  <c r="CA21" i="1"/>
  <c r="O21" i="1" s="1"/>
  <c r="CC21" i="1"/>
  <c r="P21" i="1" s="1"/>
  <c r="CD21" i="1"/>
  <c r="CE21" i="1"/>
  <c r="Q22" i="1"/>
  <c r="V22" i="1"/>
  <c r="X22" i="1"/>
  <c r="Y22" i="1"/>
  <c r="AH22" i="1"/>
  <c r="AJ22" i="1"/>
  <c r="BG22" i="1"/>
  <c r="BH22" i="1" s="1"/>
  <c r="BI22" i="1"/>
  <c r="BJ22" i="1"/>
  <c r="BK22" i="1"/>
  <c r="BP22" i="1"/>
  <c r="BQ22" i="1" s="1"/>
  <c r="BT22" i="1" s="1"/>
  <c r="BS22" i="1"/>
  <c r="CA22" i="1"/>
  <c r="O22" i="1" s="1"/>
  <c r="CB22" i="1"/>
  <c r="CC22" i="1"/>
  <c r="P22" i="1" s="1"/>
  <c r="CD22" i="1"/>
  <c r="CE22" i="1"/>
  <c r="Q23" i="1"/>
  <c r="V23" i="1"/>
  <c r="CB23" i="1" s="1"/>
  <c r="X23" i="1"/>
  <c r="Y23" i="1"/>
  <c r="AH23" i="1"/>
  <c r="AJ23" i="1" s="1"/>
  <c r="BG23" i="1"/>
  <c r="E23" i="1" s="1"/>
  <c r="BI23" i="1"/>
  <c r="BJ23" i="1"/>
  <c r="BK23" i="1"/>
  <c r="BP23" i="1"/>
  <c r="BQ23" i="1" s="1"/>
  <c r="BS23" i="1"/>
  <c r="CA23" i="1"/>
  <c r="O23" i="1" s="1"/>
  <c r="CC23" i="1"/>
  <c r="P23" i="1" s="1"/>
  <c r="CD23" i="1"/>
  <c r="CE23" i="1"/>
  <c r="Q24" i="1"/>
  <c r="AC24" i="1" s="1"/>
  <c r="V24" i="1"/>
  <c r="X24" i="1"/>
  <c r="Y24" i="1"/>
  <c r="AH24" i="1"/>
  <c r="AJ24" i="1"/>
  <c r="BG24" i="1"/>
  <c r="BH24" i="1" s="1"/>
  <c r="BI24" i="1"/>
  <c r="BJ24" i="1"/>
  <c r="BK24" i="1"/>
  <c r="BP24" i="1"/>
  <c r="BQ24" i="1" s="1"/>
  <c r="BT24" i="1" s="1"/>
  <c r="BS24" i="1"/>
  <c r="CA24" i="1"/>
  <c r="O24" i="1" s="1"/>
  <c r="CB24" i="1"/>
  <c r="CC24" i="1"/>
  <c r="P24" i="1" s="1"/>
  <c r="CD24" i="1"/>
  <c r="CE24" i="1"/>
  <c r="Q25" i="1"/>
  <c r="V25" i="1"/>
  <c r="CB25" i="1" s="1"/>
  <c r="X25" i="1"/>
  <c r="Y25" i="1"/>
  <c r="AH25" i="1"/>
  <c r="AJ25" i="1" s="1"/>
  <c r="BG25" i="1"/>
  <c r="E25" i="1" s="1"/>
  <c r="BI25" i="1"/>
  <c r="BJ25" i="1"/>
  <c r="BK25" i="1"/>
  <c r="BP25" i="1"/>
  <c r="BQ25" i="1" s="1"/>
  <c r="BS25" i="1"/>
  <c r="CA25" i="1"/>
  <c r="O25" i="1" s="1"/>
  <c r="CC25" i="1"/>
  <c r="P25" i="1" s="1"/>
  <c r="CD25" i="1"/>
  <c r="CE25" i="1"/>
  <c r="BT14" i="1" l="1"/>
  <c r="E20" i="1"/>
  <c r="AC22" i="1"/>
  <c r="BT21" i="1"/>
  <c r="BT17" i="1"/>
  <c r="E24" i="1"/>
  <c r="BY24" i="1" s="1"/>
  <c r="BT19" i="1"/>
  <c r="E16" i="1"/>
  <c r="BY16" i="1" s="1"/>
  <c r="AC25" i="1"/>
  <c r="BT20" i="1"/>
  <c r="BT16" i="1"/>
  <c r="BH23" i="1"/>
  <c r="AD23" i="1" s="1"/>
  <c r="AC23" i="1"/>
  <c r="E22" i="1"/>
  <c r="AC21" i="1"/>
  <c r="AC19" i="1"/>
  <c r="E18" i="1"/>
  <c r="AC17" i="1"/>
  <c r="BH15" i="1"/>
  <c r="AD15" i="1" s="1"/>
  <c r="E14" i="1"/>
  <c r="AC13" i="1"/>
  <c r="BL24" i="1"/>
  <c r="AF24" i="1" s="1"/>
  <c r="BM24" i="1" s="1"/>
  <c r="BL20" i="1"/>
  <c r="AF20" i="1" s="1"/>
  <c r="BM20" i="1" s="1"/>
  <c r="BN20" i="1" s="1"/>
  <c r="BO20" i="1" s="1"/>
  <c r="BR20" i="1" s="1"/>
  <c r="F20" i="1" s="1"/>
  <c r="BU20" i="1" s="1"/>
  <c r="G20" i="1" s="1"/>
  <c r="BL16" i="1"/>
  <c r="AF16" i="1" s="1"/>
  <c r="BM16" i="1" s="1"/>
  <c r="BN16" i="1" s="1"/>
  <c r="BO16" i="1" s="1"/>
  <c r="BR16" i="1" s="1"/>
  <c r="F16" i="1" s="1"/>
  <c r="BU16" i="1" s="1"/>
  <c r="G16" i="1" s="1"/>
  <c r="CB15" i="1"/>
  <c r="W15" i="1" s="1"/>
  <c r="BL22" i="1"/>
  <c r="AF22" i="1" s="1"/>
  <c r="BM22" i="1" s="1"/>
  <c r="AE22" i="1" s="1"/>
  <c r="BL18" i="1"/>
  <c r="AF18" i="1" s="1"/>
  <c r="BM18" i="1" s="1"/>
  <c r="BL14" i="1"/>
  <c r="AF14" i="1" s="1"/>
  <c r="BM14" i="1" s="1"/>
  <c r="BN14" i="1" s="1"/>
  <c r="BO14" i="1" s="1"/>
  <c r="BR14" i="1" s="1"/>
  <c r="F14" i="1" s="1"/>
  <c r="BU14" i="1" s="1"/>
  <c r="G14" i="1" s="1"/>
  <c r="BY20" i="1"/>
  <c r="BT25" i="1"/>
  <c r="BT23" i="1"/>
  <c r="BT15" i="1"/>
  <c r="W23" i="1"/>
  <c r="BY23" i="1"/>
  <c r="BY15" i="1"/>
  <c r="BN22" i="1"/>
  <c r="BO22" i="1" s="1"/>
  <c r="BR22" i="1" s="1"/>
  <c r="F22" i="1" s="1"/>
  <c r="BU22" i="1" s="1"/>
  <c r="G22" i="1" s="1"/>
  <c r="W19" i="1"/>
  <c r="BY19" i="1"/>
  <c r="AD20" i="1"/>
  <c r="AD16" i="1"/>
  <c r="BN18" i="1"/>
  <c r="BO18" i="1" s="1"/>
  <c r="BR18" i="1" s="1"/>
  <c r="F18" i="1" s="1"/>
  <c r="BU18" i="1" s="1"/>
  <c r="AE18" i="1"/>
  <c r="BY17" i="1"/>
  <c r="W17" i="1"/>
  <c r="BY13" i="1"/>
  <c r="W13" i="1"/>
  <c r="AD24" i="1"/>
  <c r="AD22" i="1"/>
  <c r="AD18" i="1"/>
  <c r="AD14" i="1"/>
  <c r="BY21" i="1"/>
  <c r="W21" i="1"/>
  <c r="BY25" i="1"/>
  <c r="W25" i="1"/>
  <c r="W20" i="1"/>
  <c r="W16" i="1"/>
  <c r="BH25" i="1"/>
  <c r="BL23" i="1"/>
  <c r="AF23" i="1" s="1"/>
  <c r="BM23" i="1" s="1"/>
  <c r="BH21" i="1"/>
  <c r="BL19" i="1"/>
  <c r="AF19" i="1" s="1"/>
  <c r="BM19" i="1" s="1"/>
  <c r="BH17" i="1"/>
  <c r="BL15" i="1"/>
  <c r="AF15" i="1" s="1"/>
  <c r="BM15" i="1" s="1"/>
  <c r="BH13" i="1"/>
  <c r="AE16" i="1" l="1"/>
  <c r="AE14" i="1"/>
  <c r="AE20" i="1"/>
  <c r="W24" i="1"/>
  <c r="BX14" i="1"/>
  <c r="BZ14" i="1" s="1"/>
  <c r="AE24" i="1"/>
  <c r="BN24" i="1"/>
  <c r="BO24" i="1" s="1"/>
  <c r="BR24" i="1" s="1"/>
  <c r="F24" i="1" s="1"/>
  <c r="BU24" i="1" s="1"/>
  <c r="G24" i="1" s="1"/>
  <c r="BV24" i="1" s="1"/>
  <c r="G18" i="1"/>
  <c r="BV18" i="1" s="1"/>
  <c r="W14" i="1"/>
  <c r="BY14" i="1"/>
  <c r="W18" i="1"/>
  <c r="BY18" i="1"/>
  <c r="W22" i="1"/>
  <c r="BY22" i="1"/>
  <c r="BL17" i="1"/>
  <c r="AF17" i="1" s="1"/>
  <c r="BM17" i="1" s="1"/>
  <c r="AD17" i="1"/>
  <c r="AE19" i="1"/>
  <c r="BN19" i="1"/>
  <c r="BO19" i="1" s="1"/>
  <c r="BR19" i="1" s="1"/>
  <c r="F19" i="1" s="1"/>
  <c r="BU19" i="1" s="1"/>
  <c r="G19" i="1" s="1"/>
  <c r="BX16" i="1"/>
  <c r="BZ16" i="1" s="1"/>
  <c r="BV20" i="1"/>
  <c r="BW20" i="1"/>
  <c r="BV22" i="1"/>
  <c r="BW22" i="1"/>
  <c r="BV16" i="1"/>
  <c r="BW16" i="1"/>
  <c r="BL21" i="1"/>
  <c r="AF21" i="1" s="1"/>
  <c r="BM21" i="1" s="1"/>
  <c r="AD21" i="1"/>
  <c r="BX18" i="1"/>
  <c r="BX20" i="1"/>
  <c r="BZ20" i="1" s="1"/>
  <c r="AE23" i="1"/>
  <c r="BN23" i="1"/>
  <c r="BO23" i="1" s="1"/>
  <c r="BR23" i="1" s="1"/>
  <c r="F23" i="1" s="1"/>
  <c r="BU23" i="1" s="1"/>
  <c r="G23" i="1" s="1"/>
  <c r="AD13" i="1"/>
  <c r="BL13" i="1"/>
  <c r="AF13" i="1" s="1"/>
  <c r="BM13" i="1" s="1"/>
  <c r="BX22" i="1"/>
  <c r="BV14" i="1"/>
  <c r="BW14" i="1"/>
  <c r="AE15" i="1"/>
  <c r="BN15" i="1"/>
  <c r="BO15" i="1" s="1"/>
  <c r="BR15" i="1" s="1"/>
  <c r="F15" i="1" s="1"/>
  <c r="BU15" i="1" s="1"/>
  <c r="G15" i="1" s="1"/>
  <c r="AD25" i="1"/>
  <c r="BL25" i="1"/>
  <c r="AF25" i="1" s="1"/>
  <c r="BM25" i="1" s="1"/>
  <c r="BX24" i="1" l="1"/>
  <c r="BZ24" i="1" s="1"/>
  <c r="BZ22" i="1"/>
  <c r="BW18" i="1"/>
  <c r="BW24" i="1"/>
  <c r="BZ18" i="1"/>
  <c r="BN21" i="1"/>
  <c r="BO21" i="1" s="1"/>
  <c r="BR21" i="1" s="1"/>
  <c r="F21" i="1" s="1"/>
  <c r="BU21" i="1" s="1"/>
  <c r="G21" i="1" s="1"/>
  <c r="AE21" i="1"/>
  <c r="BV19" i="1"/>
  <c r="BW19" i="1"/>
  <c r="BV15" i="1"/>
  <c r="BW15" i="1"/>
  <c r="BX23" i="1"/>
  <c r="BZ23" i="1" s="1"/>
  <c r="BN13" i="1"/>
  <c r="BO13" i="1" s="1"/>
  <c r="BR13" i="1" s="1"/>
  <c r="F13" i="1" s="1"/>
  <c r="BU13" i="1" s="1"/>
  <c r="G13" i="1" s="1"/>
  <c r="AE13" i="1"/>
  <c r="BX15" i="1"/>
  <c r="BZ15" i="1" s="1"/>
  <c r="BN25" i="1"/>
  <c r="BO25" i="1" s="1"/>
  <c r="BR25" i="1" s="1"/>
  <c r="F25" i="1" s="1"/>
  <c r="BU25" i="1" s="1"/>
  <c r="G25" i="1" s="1"/>
  <c r="AE25" i="1"/>
  <c r="BX19" i="1"/>
  <c r="BZ19" i="1" s="1"/>
  <c r="BV23" i="1"/>
  <c r="BW23" i="1"/>
  <c r="BN17" i="1"/>
  <c r="BO17" i="1" s="1"/>
  <c r="BR17" i="1" s="1"/>
  <c r="F17" i="1" s="1"/>
  <c r="BU17" i="1" s="1"/>
  <c r="G17" i="1" s="1"/>
  <c r="AE17" i="1"/>
  <c r="BX13" i="1" l="1"/>
  <c r="BZ13" i="1" s="1"/>
  <c r="BX21" i="1"/>
  <c r="BZ21" i="1" s="1"/>
  <c r="BV25" i="1"/>
  <c r="BW25" i="1"/>
  <c r="BV17" i="1"/>
  <c r="BW17" i="1"/>
  <c r="BX25" i="1"/>
  <c r="BZ25" i="1" s="1"/>
  <c r="BV21" i="1"/>
  <c r="BW21" i="1"/>
  <c r="BV13" i="1"/>
  <c r="BW13" i="1"/>
  <c r="BX17" i="1"/>
  <c r="BZ17" i="1" s="1"/>
</calcChain>
</file>

<file path=xl/sharedStrings.xml><?xml version="1.0" encoding="utf-8"?>
<sst xmlns="http://schemas.openxmlformats.org/spreadsheetml/2006/main" count="193" uniqueCount="112">
  <si>
    <t>OPEN 6.3.4</t>
  </si>
  <si>
    <t>Thr Feb  6 2020 11:46:38</t>
  </si>
  <si>
    <t>Unit=</t>
  </si>
  <si>
    <t>PSC-4213</t>
  </si>
  <si>
    <t>LCF=</t>
  </si>
  <si>
    <t>LCF-2205</t>
  </si>
  <si>
    <t>LCFCals=</t>
  </si>
  <si>
    <t>LightSource=</t>
  </si>
  <si>
    <t>6400-40 Fluorometer</t>
  </si>
  <si>
    <t>A/D AvgTime=</t>
  </si>
  <si>
    <t>Config=</t>
  </si>
  <si>
    <t>/User/Configs/UserPrefs/LCF2205.xml</t>
  </si>
  <si>
    <t>Remark=</t>
  </si>
  <si>
    <t>sin</t>
  </si>
  <si>
    <t>Obs</t>
  </si>
  <si>
    <t>HHMMSS</t>
  </si>
  <si>
    <t>FTime</t>
  </si>
  <si>
    <t>EBal?</t>
  </si>
  <si>
    <t>Photo</t>
  </si>
  <si>
    <t>Cond</t>
  </si>
  <si>
    <t>Ci</t>
  </si>
  <si>
    <t>FCnt</t>
  </si>
  <si>
    <t>DCnt</t>
  </si>
  <si>
    <t>Fo</t>
  </si>
  <si>
    <t>Fm</t>
  </si>
  <si>
    <t>Fs</t>
  </si>
  <si>
    <t>Fv/Fm</t>
  </si>
  <si>
    <t>PhiPS2</t>
  </si>
  <si>
    <t>Adark</t>
  </si>
  <si>
    <t>RedAbs</t>
  </si>
  <si>
    <t>BlueAbs</t>
  </si>
  <si>
    <t>%Blue</t>
  </si>
  <si>
    <t>LeafAbs</t>
  </si>
  <si>
    <t>PhiCO2</t>
  </si>
  <si>
    <t>qP</t>
  </si>
  <si>
    <t>qN</t>
  </si>
  <si>
    <t>NPQ</t>
  </si>
  <si>
    <t>ParIn@Fs</t>
  </si>
  <si>
    <t>PS2/1</t>
  </si>
  <si>
    <t>ETR</t>
  </si>
  <si>
    <t>Trmmol</t>
  </si>
  <si>
    <t>VpdL</t>
  </si>
  <si>
    <t>CTleaf</t>
  </si>
  <si>
    <t>Area</t>
  </si>
  <si>
    <t>BLC_1</t>
  </si>
  <si>
    <t>StmRat</t>
  </si>
  <si>
    <t>BLCond</t>
  </si>
  <si>
    <t>Tair</t>
  </si>
  <si>
    <t>Tleaf</t>
  </si>
  <si>
    <t>TBlk</t>
  </si>
  <si>
    <t>CO2R</t>
  </si>
  <si>
    <t>CO2S</t>
  </si>
  <si>
    <t>H2OR</t>
  </si>
  <si>
    <t>H2OS</t>
  </si>
  <si>
    <t>RH_R</t>
  </si>
  <si>
    <t>RH_S</t>
  </si>
  <si>
    <t>Flow</t>
  </si>
  <si>
    <t>PARi</t>
  </si>
  <si>
    <t>PARo</t>
  </si>
  <si>
    <t>Press</t>
  </si>
  <si>
    <t>CsMch</t>
  </si>
  <si>
    <t>HsMch</t>
  </si>
  <si>
    <t>StableF</t>
  </si>
  <si>
    <t>BLCslope</t>
  </si>
  <si>
    <t>BLCoffst</t>
  </si>
  <si>
    <t>f_parin</t>
  </si>
  <si>
    <t>f_parout</t>
  </si>
  <si>
    <t>alphaK</t>
  </si>
  <si>
    <t>Status</t>
  </si>
  <si>
    <t>fda</t>
  </si>
  <si>
    <t>Trans</t>
  </si>
  <si>
    <t>Tair_K</t>
  </si>
  <si>
    <t>Twall_K</t>
  </si>
  <si>
    <t>R(W/m2)</t>
  </si>
  <si>
    <t>Tl-Ta</t>
  </si>
  <si>
    <t>SVTleaf</t>
  </si>
  <si>
    <t>h2o_i</t>
  </si>
  <si>
    <t>h20diff</t>
  </si>
  <si>
    <t>CTair</t>
  </si>
  <si>
    <t>SVTair</t>
  </si>
  <si>
    <t>CndTotal</t>
  </si>
  <si>
    <t>vp_kPa</t>
  </si>
  <si>
    <t>VpdA</t>
  </si>
  <si>
    <t>CndCO2</t>
  </si>
  <si>
    <t>Ci_Pa</t>
  </si>
  <si>
    <t>Ci/Ca</t>
  </si>
  <si>
    <t>RHsfc</t>
  </si>
  <si>
    <t>C2sfc</t>
  </si>
  <si>
    <t>AHs/Cs</t>
  </si>
  <si>
    <t>Fv</t>
  </si>
  <si>
    <t>PARabs</t>
  </si>
  <si>
    <t>Fv'</t>
  </si>
  <si>
    <t>qP_Fo</t>
  </si>
  <si>
    <t>qN_Fo</t>
  </si>
  <si>
    <t>in</t>
  </si>
  <si>
    <t>out</t>
  </si>
  <si>
    <t>11:50:18</t>
  </si>
  <si>
    <t>12:23:17</t>
  </si>
  <si>
    <t>12:25:40</t>
  </si>
  <si>
    <t>12:27:12</t>
  </si>
  <si>
    <t>12:28:35</t>
  </si>
  <si>
    <t>12:29:58</t>
  </si>
  <si>
    <t>12:32:21</t>
  </si>
  <si>
    <t>12:33:50</t>
  </si>
  <si>
    <t>12:36:13</t>
  </si>
  <si>
    <t>12:38:36</t>
  </si>
  <si>
    <t>12:40:59</t>
  </si>
  <si>
    <t>12:42:22</t>
  </si>
  <si>
    <t>13:05:49</t>
  </si>
  <si>
    <t>Fop</t>
  </si>
  <si>
    <t>Fmp</t>
  </si>
  <si>
    <t>FvpFmp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</si>
</sst>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25"/>
  <sheetViews>
    <sheetView tabSelected="1" topLeftCell="A10" workbookViewId="0">
      <selection activeCell="J25" sqref="J13:K25"/>
    </sheetView>
  </sheetViews>
  <sheetFormatPr defaultRowHeight="15" x14ac:dyDescent="0.25"/>
  <sheetData>
    <row r="1" spans="1:83" x14ac:dyDescent="0.25">
      <c r="A1" s="1" t="s">
        <v>0</v>
      </c>
    </row>
    <row r="2" spans="1:83" x14ac:dyDescent="0.25">
      <c r="A2" s="1" t="s">
        <v>1</v>
      </c>
    </row>
    <row r="3" spans="1:83" x14ac:dyDescent="0.25">
      <c r="A3" s="1" t="s">
        <v>2</v>
      </c>
      <c r="B3" s="1" t="s">
        <v>3</v>
      </c>
    </row>
    <row r="4" spans="1:83" x14ac:dyDescent="0.25">
      <c r="A4" s="1" t="s">
        <v>4</v>
      </c>
      <c r="B4" s="1" t="s">
        <v>5</v>
      </c>
    </row>
    <row r="5" spans="1:83" x14ac:dyDescent="0.25">
      <c r="A5" s="1" t="s">
        <v>6</v>
      </c>
      <c r="B5" s="1">
        <v>-2.059999942779541</v>
      </c>
      <c r="C5" s="1">
        <v>-0.31999999284744263</v>
      </c>
      <c r="D5" s="1">
        <v>-2933</v>
      </c>
    </row>
    <row r="6" spans="1:83" x14ac:dyDescent="0.25">
      <c r="A6" s="1" t="s">
        <v>7</v>
      </c>
      <c r="B6" s="1" t="s">
        <v>8</v>
      </c>
      <c r="C6" s="1">
        <v>1</v>
      </c>
      <c r="D6" s="1">
        <v>0.15999999642372131</v>
      </c>
    </row>
    <row r="7" spans="1:83" x14ac:dyDescent="0.25">
      <c r="A7" s="1" t="s">
        <v>9</v>
      </c>
      <c r="B7" s="1">
        <v>4</v>
      </c>
    </row>
    <row r="8" spans="1:83" x14ac:dyDescent="0.25">
      <c r="A8" s="1" t="s">
        <v>10</v>
      </c>
      <c r="B8" s="1" t="s">
        <v>11</v>
      </c>
    </row>
    <row r="9" spans="1:83" x14ac:dyDescent="0.25">
      <c r="A9" s="1" t="s">
        <v>12</v>
      </c>
      <c r="B9" s="1" t="s">
        <v>13</v>
      </c>
    </row>
    <row r="11" spans="1:83" x14ac:dyDescent="0.25">
      <c r="A11" s="1" t="s">
        <v>14</v>
      </c>
      <c r="B11" s="1" t="s">
        <v>15</v>
      </c>
      <c r="C11" s="1" t="s">
        <v>16</v>
      </c>
      <c r="D11" s="1" t="s">
        <v>17</v>
      </c>
      <c r="E11" s="1" t="s">
        <v>18</v>
      </c>
      <c r="F11" s="1" t="s">
        <v>19</v>
      </c>
      <c r="G11" s="1" t="s">
        <v>20</v>
      </c>
      <c r="H11" s="1" t="s">
        <v>21</v>
      </c>
      <c r="I11" s="1" t="s">
        <v>22</v>
      </c>
      <c r="J11" s="1" t="s">
        <v>23</v>
      </c>
      <c r="K11" s="1" t="s">
        <v>24</v>
      </c>
      <c r="L11" s="1" t="s">
        <v>109</v>
      </c>
      <c r="M11" s="1" t="s">
        <v>110</v>
      </c>
      <c r="N11" s="1" t="s">
        <v>25</v>
      </c>
      <c r="O11" s="1" t="s">
        <v>26</v>
      </c>
      <c r="P11" s="1" t="s">
        <v>111</v>
      </c>
      <c r="Q11" s="1" t="s">
        <v>27</v>
      </c>
      <c r="R11" s="1" t="s">
        <v>28</v>
      </c>
      <c r="S11" s="1" t="s">
        <v>29</v>
      </c>
      <c r="T11" s="1" t="s">
        <v>30</v>
      </c>
      <c r="U11" s="1" t="s">
        <v>31</v>
      </c>
      <c r="V11" s="1" t="s">
        <v>32</v>
      </c>
      <c r="W11" s="1" t="s">
        <v>33</v>
      </c>
      <c r="X11" s="1" t="s">
        <v>34</v>
      </c>
      <c r="Y11" s="1" t="s">
        <v>35</v>
      </c>
      <c r="Z11" s="1" t="s">
        <v>36</v>
      </c>
      <c r="AA11" s="1" t="s">
        <v>37</v>
      </c>
      <c r="AB11" s="1" t="s">
        <v>38</v>
      </c>
      <c r="AC11" s="1" t="s">
        <v>39</v>
      </c>
      <c r="AD11" s="1" t="s">
        <v>40</v>
      </c>
      <c r="AE11" s="1" t="s">
        <v>41</v>
      </c>
      <c r="AF11" s="1" t="s">
        <v>42</v>
      </c>
      <c r="AG11" s="1" t="s">
        <v>43</v>
      </c>
      <c r="AH11" s="1" t="s">
        <v>44</v>
      </c>
      <c r="AI11" s="1" t="s">
        <v>45</v>
      </c>
      <c r="AJ11" s="1" t="s">
        <v>46</v>
      </c>
      <c r="AK11" s="1" t="s">
        <v>47</v>
      </c>
      <c r="AL11" s="1" t="s">
        <v>48</v>
      </c>
      <c r="AM11" s="1" t="s">
        <v>49</v>
      </c>
      <c r="AN11" s="1" t="s">
        <v>50</v>
      </c>
      <c r="AO11" s="1" t="s">
        <v>51</v>
      </c>
      <c r="AP11" s="1" t="s">
        <v>52</v>
      </c>
      <c r="AQ11" s="1" t="s">
        <v>53</v>
      </c>
      <c r="AR11" s="1" t="s">
        <v>54</v>
      </c>
      <c r="AS11" s="1" t="s">
        <v>55</v>
      </c>
      <c r="AT11" s="1" t="s">
        <v>56</v>
      </c>
      <c r="AU11" s="1" t="s">
        <v>57</v>
      </c>
      <c r="AV11" s="1" t="s">
        <v>58</v>
      </c>
      <c r="AW11" s="1" t="s">
        <v>59</v>
      </c>
      <c r="AX11" s="1" t="s">
        <v>60</v>
      </c>
      <c r="AY11" s="1" t="s">
        <v>61</v>
      </c>
      <c r="AZ11" s="1" t="s">
        <v>62</v>
      </c>
      <c r="BA11" s="1" t="s">
        <v>63</v>
      </c>
      <c r="BB11" s="1" t="s">
        <v>64</v>
      </c>
      <c r="BC11" s="1" t="s">
        <v>65</v>
      </c>
      <c r="BD11" s="1" t="s">
        <v>66</v>
      </c>
      <c r="BE11" s="1" t="s">
        <v>67</v>
      </c>
      <c r="BF11" s="1" t="s">
        <v>68</v>
      </c>
      <c r="BG11" s="1" t="s">
        <v>69</v>
      </c>
      <c r="BH11" s="1" t="s">
        <v>70</v>
      </c>
      <c r="BI11" s="1" t="s">
        <v>71</v>
      </c>
      <c r="BJ11" s="1" t="s">
        <v>72</v>
      </c>
      <c r="BK11" s="1" t="s">
        <v>73</v>
      </c>
      <c r="BL11" s="1" t="s">
        <v>74</v>
      </c>
      <c r="BM11" s="1" t="s">
        <v>75</v>
      </c>
      <c r="BN11" s="1" t="s">
        <v>76</v>
      </c>
      <c r="BO11" s="1" t="s">
        <v>77</v>
      </c>
      <c r="BP11" s="1" t="s">
        <v>78</v>
      </c>
      <c r="BQ11" s="1" t="s">
        <v>79</v>
      </c>
      <c r="BR11" s="1" t="s">
        <v>80</v>
      </c>
      <c r="BS11" s="1" t="s">
        <v>81</v>
      </c>
      <c r="BT11" s="1" t="s">
        <v>82</v>
      </c>
      <c r="BU11" s="1" t="s">
        <v>83</v>
      </c>
      <c r="BV11" s="1" t="s">
        <v>84</v>
      </c>
      <c r="BW11" s="1" t="s">
        <v>85</v>
      </c>
      <c r="BX11" s="1" t="s">
        <v>86</v>
      </c>
      <c r="BY11" s="1" t="s">
        <v>87</v>
      </c>
      <c r="BZ11" s="1" t="s">
        <v>88</v>
      </c>
      <c r="CA11" s="1" t="s">
        <v>89</v>
      </c>
      <c r="CB11" s="1" t="s">
        <v>90</v>
      </c>
      <c r="CC11" s="1" t="s">
        <v>91</v>
      </c>
      <c r="CD11" s="1" t="s">
        <v>92</v>
      </c>
      <c r="CE11" s="1" t="s">
        <v>93</v>
      </c>
    </row>
    <row r="12" spans="1:83" x14ac:dyDescent="0.25">
      <c r="A12" s="1" t="s">
        <v>94</v>
      </c>
      <c r="B12" s="1" t="s">
        <v>94</v>
      </c>
      <c r="C12" s="1" t="s">
        <v>94</v>
      </c>
      <c r="D12" s="1" t="s">
        <v>94</v>
      </c>
      <c r="E12" s="1" t="s">
        <v>95</v>
      </c>
      <c r="F12" s="1" t="s">
        <v>95</v>
      </c>
      <c r="G12" s="1" t="s">
        <v>95</v>
      </c>
      <c r="H12" s="1" t="s">
        <v>94</v>
      </c>
      <c r="I12" s="1" t="s">
        <v>94</v>
      </c>
      <c r="J12" s="1" t="s">
        <v>94</v>
      </c>
      <c r="K12" s="1" t="s">
        <v>94</v>
      </c>
      <c r="L12" s="1" t="s">
        <v>94</v>
      </c>
      <c r="M12" s="1" t="s">
        <v>94</v>
      </c>
      <c r="N12" s="1" t="s">
        <v>94</v>
      </c>
      <c r="O12" s="1" t="s">
        <v>95</v>
      </c>
      <c r="P12" s="1" t="s">
        <v>95</v>
      </c>
      <c r="Q12" s="1" t="s">
        <v>95</v>
      </c>
      <c r="R12" s="1" t="s">
        <v>94</v>
      </c>
      <c r="S12" s="1" t="s">
        <v>94</v>
      </c>
      <c r="T12" s="1" t="s">
        <v>94</v>
      </c>
      <c r="U12" s="1" t="s">
        <v>94</v>
      </c>
      <c r="V12" s="1" t="s">
        <v>95</v>
      </c>
      <c r="W12" s="1" t="s">
        <v>95</v>
      </c>
      <c r="X12" s="1" t="s">
        <v>95</v>
      </c>
      <c r="Y12" s="1" t="s">
        <v>95</v>
      </c>
      <c r="Z12" s="1" t="s">
        <v>95</v>
      </c>
      <c r="AA12" s="1" t="s">
        <v>94</v>
      </c>
      <c r="AB12" s="1" t="s">
        <v>94</v>
      </c>
      <c r="AC12" s="1" t="s">
        <v>95</v>
      </c>
      <c r="AD12" s="1" t="s">
        <v>95</v>
      </c>
      <c r="AE12" s="1" t="s">
        <v>95</v>
      </c>
      <c r="AF12" s="1" t="s">
        <v>95</v>
      </c>
      <c r="AG12" s="1" t="s">
        <v>94</v>
      </c>
      <c r="AH12" s="1" t="s">
        <v>95</v>
      </c>
      <c r="AI12" s="1" t="s">
        <v>94</v>
      </c>
      <c r="AJ12" s="1" t="s">
        <v>95</v>
      </c>
      <c r="AK12" s="1" t="s">
        <v>94</v>
      </c>
      <c r="AL12" s="1" t="s">
        <v>94</v>
      </c>
      <c r="AM12" s="1" t="s">
        <v>94</v>
      </c>
      <c r="AN12" s="1" t="s">
        <v>94</v>
      </c>
      <c r="AO12" s="1" t="s">
        <v>94</v>
      </c>
      <c r="AP12" s="1" t="s">
        <v>94</v>
      </c>
      <c r="AQ12" s="1" t="s">
        <v>94</v>
      </c>
      <c r="AR12" s="1" t="s">
        <v>94</v>
      </c>
      <c r="AS12" s="1" t="s">
        <v>94</v>
      </c>
      <c r="AT12" s="1" t="s">
        <v>94</v>
      </c>
      <c r="AU12" s="1" t="s">
        <v>94</v>
      </c>
      <c r="AV12" s="1" t="s">
        <v>94</v>
      </c>
      <c r="AW12" s="1" t="s">
        <v>94</v>
      </c>
      <c r="AX12" s="1" t="s">
        <v>94</v>
      </c>
      <c r="AY12" s="1" t="s">
        <v>94</v>
      </c>
      <c r="AZ12" s="1" t="s">
        <v>94</v>
      </c>
      <c r="BA12" s="1" t="s">
        <v>94</v>
      </c>
      <c r="BB12" s="1" t="s">
        <v>94</v>
      </c>
      <c r="BC12" s="1" t="s">
        <v>94</v>
      </c>
      <c r="BD12" s="1" t="s">
        <v>94</v>
      </c>
      <c r="BE12" s="1" t="s">
        <v>94</v>
      </c>
      <c r="BF12" s="1" t="s">
        <v>94</v>
      </c>
      <c r="BG12" s="1" t="s">
        <v>95</v>
      </c>
      <c r="BH12" s="1" t="s">
        <v>95</v>
      </c>
      <c r="BI12" s="1" t="s">
        <v>95</v>
      </c>
      <c r="BJ12" s="1" t="s">
        <v>95</v>
      </c>
      <c r="BK12" s="1" t="s">
        <v>95</v>
      </c>
      <c r="BL12" s="1" t="s">
        <v>95</v>
      </c>
      <c r="BM12" s="1" t="s">
        <v>95</v>
      </c>
      <c r="BN12" s="1" t="s">
        <v>95</v>
      </c>
      <c r="BO12" s="1" t="s">
        <v>95</v>
      </c>
      <c r="BP12" s="1" t="s">
        <v>95</v>
      </c>
      <c r="BQ12" s="1" t="s">
        <v>95</v>
      </c>
      <c r="BR12" s="1" t="s">
        <v>95</v>
      </c>
      <c r="BS12" s="1" t="s">
        <v>95</v>
      </c>
      <c r="BT12" s="1" t="s">
        <v>95</v>
      </c>
      <c r="BU12" s="1" t="s">
        <v>95</v>
      </c>
      <c r="BV12" s="1" t="s">
        <v>95</v>
      </c>
      <c r="BW12" s="1" t="s">
        <v>95</v>
      </c>
      <c r="BX12" s="1" t="s">
        <v>95</v>
      </c>
      <c r="BY12" s="1" t="s">
        <v>95</v>
      </c>
      <c r="BZ12" s="1" t="s">
        <v>95</v>
      </c>
      <c r="CA12" s="1" t="s">
        <v>95</v>
      </c>
      <c r="CB12" s="1" t="s">
        <v>95</v>
      </c>
      <c r="CC12" s="1" t="s">
        <v>95</v>
      </c>
      <c r="CD12" s="1" t="s">
        <v>95</v>
      </c>
      <c r="CE12" s="1" t="s">
        <v>95</v>
      </c>
    </row>
    <row r="13" spans="1:83" x14ac:dyDescent="0.25">
      <c r="A13" s="1">
        <v>1</v>
      </c>
      <c r="B13" s="1" t="s">
        <v>96</v>
      </c>
      <c r="C13" s="1">
        <v>292.00003914535046</v>
      </c>
      <c r="D13" s="1">
        <v>0</v>
      </c>
      <c r="E13">
        <f t="shared" ref="E13:E25" si="0">(AN13-AO13*(1000-AP13)/(1000-AQ13))*BG13</f>
        <v>10.792900320171588</v>
      </c>
      <c r="F13">
        <f t="shared" ref="F13:F25" si="1">IF(BR13&lt;&gt;0,1/(1/BR13-1/AJ13),0)</f>
        <v>0.1941880322597711</v>
      </c>
      <c r="G13">
        <f t="shared" ref="G13:G25" si="2">((BU13-BH13/2)*AO13-E13)/(BU13+BH13/2)</f>
        <v>295.72043997742861</v>
      </c>
      <c r="H13" s="1">
        <v>11</v>
      </c>
      <c r="I13" s="1">
        <v>0</v>
      </c>
      <c r="J13" s="1">
        <v>377.88174438476563</v>
      </c>
      <c r="K13" s="1">
        <v>2120.68603515625</v>
      </c>
      <c r="L13" s="1">
        <v>0</v>
      </c>
      <c r="M13" s="1">
        <v>1628.9200439453125</v>
      </c>
      <c r="N13" s="1">
        <v>455.94705200195313</v>
      </c>
      <c r="O13">
        <f t="shared" ref="O13:O25" si="3">CA13/K13</f>
        <v>0.82181155620382829</v>
      </c>
      <c r="P13">
        <f t="shared" ref="P13:P25" si="4">CC13/M13</f>
        <v>1</v>
      </c>
      <c r="Q13">
        <f t="shared" ref="Q13:Q25" si="5">(M13-N13)/M13</f>
        <v>0.72009242952304131</v>
      </c>
      <c r="R13" s="1">
        <v>-1</v>
      </c>
      <c r="S13" s="1">
        <v>0.87</v>
      </c>
      <c r="T13" s="1">
        <v>0.92</v>
      </c>
      <c r="U13" s="1">
        <v>9.8223600387573242</v>
      </c>
      <c r="V13">
        <f t="shared" ref="V13:V25" si="6">(U13*T13+(100-U13)*S13)/100</f>
        <v>0.87491118001937862</v>
      </c>
      <c r="W13">
        <f t="shared" ref="W13:W25" si="7">(E13-R13)/CB13</f>
        <v>2.695793719291685E-2</v>
      </c>
      <c r="X13">
        <f t="shared" ref="X13:X25" si="8">(M13-N13)/(M13-L13)</f>
        <v>0.72009242952304131</v>
      </c>
      <c r="Y13">
        <f t="shared" ref="Y13:Y25" si="9">(K13-M13)/(K13-L13)</f>
        <v>0.2318900502283473</v>
      </c>
      <c r="Z13">
        <f t="shared" ref="Z13:Z24" si="10">($K$25-M13)/M13</f>
        <v>0.30189694886426693</v>
      </c>
      <c r="AA13" s="1">
        <v>0.12430164963006973</v>
      </c>
      <c r="AB13" s="1">
        <v>0.5</v>
      </c>
      <c r="AC13">
        <f t="shared" ref="AC13:AC25" si="11">Q13*AB13*V13*AA13</f>
        <v>3.9156071053706686E-2</v>
      </c>
      <c r="AD13">
        <f t="shared" ref="AD13:AD25" si="12">BH13*1000</f>
        <v>3.1168085713517382</v>
      </c>
      <c r="AE13">
        <f t="shared" ref="AE13:AE25" si="13">(BM13-BS13)</f>
        <v>1.6523116635739041</v>
      </c>
      <c r="AF13">
        <f t="shared" ref="AF13:AF25" si="14">(AL13+BL13*D13)</f>
        <v>22.873693466186523</v>
      </c>
      <c r="AG13" s="1">
        <v>2</v>
      </c>
      <c r="AH13">
        <f t="shared" ref="AH13:AH25" si="15">(AG13*BA13+BB13)</f>
        <v>4.644859790802002</v>
      </c>
      <c r="AI13" s="1">
        <v>1</v>
      </c>
      <c r="AJ13">
        <f t="shared" ref="AJ13:AJ25" si="16">AH13*(AI13+1)*(AI13+1)/(AI13*AI13+1)</f>
        <v>9.2897195816040039</v>
      </c>
      <c r="AK13" s="1">
        <v>23.092329025268555</v>
      </c>
      <c r="AL13" s="1">
        <v>22.873693466186523</v>
      </c>
      <c r="AM13" s="1">
        <v>23.026922225952148</v>
      </c>
      <c r="AN13" s="1">
        <v>400.08322143554688</v>
      </c>
      <c r="AO13" s="1">
        <v>395.27093505859375</v>
      </c>
      <c r="AP13" s="1">
        <v>9.9127359390258789</v>
      </c>
      <c r="AQ13" s="1">
        <v>11.146161079406738</v>
      </c>
      <c r="AR13" s="1">
        <v>35.941181182861328</v>
      </c>
      <c r="AS13" s="1">
        <v>40.413284301757813</v>
      </c>
      <c r="AT13" s="1">
        <v>499.75762939453125</v>
      </c>
      <c r="AU13" s="1">
        <v>500</v>
      </c>
      <c r="AV13" s="1">
        <v>1.4804829359054565</v>
      </c>
      <c r="AW13" s="1">
        <v>102.80900573730469</v>
      </c>
      <c r="AX13" s="1">
        <v>1.4871369600296021</v>
      </c>
      <c r="AY13" s="1">
        <v>-9.0795131400227547E-3</v>
      </c>
      <c r="AZ13" s="1">
        <v>0.66666668653488159</v>
      </c>
      <c r="BA13" s="1">
        <v>-1.355140209197998</v>
      </c>
      <c r="BB13" s="1">
        <v>7.355140209197998</v>
      </c>
      <c r="BC13" s="1">
        <v>1</v>
      </c>
      <c r="BD13" s="1">
        <v>0</v>
      </c>
      <c r="BE13" s="1">
        <v>0.15999999642372131</v>
      </c>
      <c r="BF13" s="1">
        <v>111115</v>
      </c>
      <c r="BG13">
        <f t="shared" ref="BG13:BG25" si="17">AT13*0.000001/(AG13*0.0001)</f>
        <v>2.4987881469726561</v>
      </c>
      <c r="BH13">
        <f t="shared" ref="BH13:BH25" si="18">(AQ13-AP13)/(1000-AQ13)*BG13</f>
        <v>3.116808571351738E-3</v>
      </c>
      <c r="BI13">
        <f t="shared" ref="BI13:BI25" si="19">(AL13+273.15)</f>
        <v>296.0236934661865</v>
      </c>
      <c r="BJ13">
        <f t="shared" ref="BJ13:BJ25" si="20">(AK13+273.15)</f>
        <v>296.24232902526853</v>
      </c>
      <c r="BK13">
        <f t="shared" ref="BK13:BK25" si="21">(AU13*BC13+AV13*BD13)*BE13</f>
        <v>79.999998211860657</v>
      </c>
      <c r="BL13">
        <f t="shared" ref="BL13:BL25" si="22">((BK13+0.00000010773*(BJ13^4-BI13^4))-BH13*44100)/(AH13*51.4+0.00000043092*BI13^3)</f>
        <v>-0.22008511779564477</v>
      </c>
      <c r="BM13">
        <f t="shared" ref="BM13:BM25" si="23">0.61365*EXP(17.502*AF13/(240.97+AF13))</f>
        <v>2.7982374019355536</v>
      </c>
      <c r="BN13">
        <f t="shared" ref="BN13:BN25" si="24">BM13*1000/AW13</f>
        <v>27.217823787592579</v>
      </c>
      <c r="BO13">
        <f t="shared" ref="BO13:BO25" si="25">(BN13-AQ13)</f>
        <v>16.071662708185841</v>
      </c>
      <c r="BP13">
        <f t="shared" ref="BP13:BP25" si="26">IF(D13,AL13,(AK13+AL13)/2)</f>
        <v>22.983011245727539</v>
      </c>
      <c r="BQ13">
        <f t="shared" ref="BQ13:BQ25" si="27">0.61365*EXP(17.502*BP13/(240.97+BP13))</f>
        <v>2.8168236195874861</v>
      </c>
      <c r="BR13">
        <f t="shared" ref="BR13:BR25" si="28">IF(BO13&lt;&gt;0,(1000-(BN13+AQ13)/2)/BO13*BH13,0)</f>
        <v>0.19021192943293649</v>
      </c>
      <c r="BS13">
        <f t="shared" ref="BS13:BS25" si="29">AQ13*AW13/1000</f>
        <v>1.1459257383616495</v>
      </c>
      <c r="BT13">
        <f t="shared" ref="BT13:BT25" si="30">(BQ13-BS13)</f>
        <v>1.6708978812258366</v>
      </c>
      <c r="BU13">
        <f t="shared" ref="BU13:BU25" si="31">1/(1.6/F13+1.37/AJ13)</f>
        <v>0.11923340241266696</v>
      </c>
      <c r="BV13">
        <f t="shared" ref="BV13:BV25" si="32">G13*AW13*0.001</f>
        <v>30.402724410277727</v>
      </c>
      <c r="BW13">
        <f t="shared" ref="BW13:BW25" si="33">G13/AO13</f>
        <v>0.74814617961624708</v>
      </c>
      <c r="BX13">
        <f t="shared" ref="BX13:BX25" si="34">(1-BH13*AW13/BM13/F13)*100</f>
        <v>41.029573270474003</v>
      </c>
      <c r="BY13">
        <f t="shared" ref="BY13:BY25" si="35">(AO13-E13/(AJ13/1.35))</f>
        <v>393.70248992908898</v>
      </c>
      <c r="BZ13">
        <f t="shared" ref="BZ13:BZ25" si="36">E13*BX13/100/BY13</f>
        <v>1.1247784959835069E-2</v>
      </c>
      <c r="CA13">
        <f t="shared" ref="CA13:CA25" si="37">(K13-J13)</f>
        <v>1742.8042907714844</v>
      </c>
      <c r="CB13">
        <f t="shared" ref="CB13:CB25" si="38">AU13*V13</f>
        <v>437.45559000968933</v>
      </c>
      <c r="CC13">
        <f t="shared" ref="CC13:CC25" si="39">(M13-L13)</f>
        <v>1628.9200439453125</v>
      </c>
      <c r="CD13">
        <f t="shared" ref="CD13:CD25" si="40">(M13-N13)/(M13-J13)</f>
        <v>0.93759958616406103</v>
      </c>
      <c r="CE13">
        <f t="shared" ref="CE13:CE25" si="41">(K13-M13)/(K13-J13)</f>
        <v>0.28216937140615383</v>
      </c>
    </row>
    <row r="14" spans="1:83" x14ac:dyDescent="0.25">
      <c r="A14" s="1">
        <v>2</v>
      </c>
      <c r="B14" s="1" t="s">
        <v>97</v>
      </c>
      <c r="C14" s="1">
        <v>2272.0000391453505</v>
      </c>
      <c r="D14" s="1">
        <v>0</v>
      </c>
      <c r="E14">
        <f t="shared" si="0"/>
        <v>14.802411440269857</v>
      </c>
      <c r="F14">
        <f t="shared" si="1"/>
        <v>0.18903347624091343</v>
      </c>
      <c r="G14">
        <f t="shared" si="2"/>
        <v>257.36694604058522</v>
      </c>
      <c r="H14" s="1">
        <v>12</v>
      </c>
      <c r="I14" s="1">
        <v>0</v>
      </c>
      <c r="J14" s="1">
        <v>377.88174438476563</v>
      </c>
      <c r="K14" s="1">
        <v>2120.68603515625</v>
      </c>
      <c r="L14" s="1">
        <v>0</v>
      </c>
      <c r="M14" s="1">
        <v>778.420654296875</v>
      </c>
      <c r="N14" s="1">
        <v>577.04718017578125</v>
      </c>
      <c r="O14">
        <f t="shared" si="3"/>
        <v>0.82181155620382829</v>
      </c>
      <c r="P14">
        <f t="shared" si="4"/>
        <v>1</v>
      </c>
      <c r="Q14">
        <f t="shared" si="5"/>
        <v>0.25869492672055139</v>
      </c>
      <c r="R14" s="1">
        <v>-1</v>
      </c>
      <c r="S14" s="1">
        <v>0.87</v>
      </c>
      <c r="T14" s="1">
        <v>0.92</v>
      </c>
      <c r="U14" s="1">
        <v>9.9448671340942383</v>
      </c>
      <c r="V14">
        <f t="shared" si="6"/>
        <v>0.87497243356704713</v>
      </c>
      <c r="W14">
        <f t="shared" si="7"/>
        <v>1.3892667519071533E-2</v>
      </c>
      <c r="X14">
        <f t="shared" si="8"/>
        <v>0.25869492672055139</v>
      </c>
      <c r="Y14">
        <f t="shared" si="9"/>
        <v>0.63293922749884013</v>
      </c>
      <c r="Z14">
        <f t="shared" si="10"/>
        <v>1.7243445089105514</v>
      </c>
      <c r="AA14" s="1">
        <v>1301.7928466796875</v>
      </c>
      <c r="AB14" s="1">
        <v>0.5</v>
      </c>
      <c r="AC14">
        <f t="shared" si="11"/>
        <v>147.3310104859589</v>
      </c>
      <c r="AD14">
        <f t="shared" si="12"/>
        <v>3.0792694100513232</v>
      </c>
      <c r="AE14">
        <f t="shared" si="13"/>
        <v>1.675564626915945</v>
      </c>
      <c r="AF14">
        <f t="shared" si="14"/>
        <v>23.047014236450195</v>
      </c>
      <c r="AG14" s="1">
        <v>2</v>
      </c>
      <c r="AH14">
        <f t="shared" si="15"/>
        <v>4.644859790802002</v>
      </c>
      <c r="AI14" s="1">
        <v>1</v>
      </c>
      <c r="AJ14">
        <f t="shared" si="16"/>
        <v>9.2897195816040039</v>
      </c>
      <c r="AK14" s="1">
        <v>23.107925415039063</v>
      </c>
      <c r="AL14" s="1">
        <v>23.047014236450195</v>
      </c>
      <c r="AM14" s="1">
        <v>23.020099639892578</v>
      </c>
      <c r="AN14" s="1">
        <v>399.877685546875</v>
      </c>
      <c r="AO14" s="1">
        <v>393.4683837890625</v>
      </c>
      <c r="AP14" s="1">
        <v>9.9894790649414063</v>
      </c>
      <c r="AQ14" s="1">
        <v>11.208085060119629</v>
      </c>
      <c r="AR14" s="1">
        <v>36.182102203369141</v>
      </c>
      <c r="AS14" s="1">
        <v>40.595920562744141</v>
      </c>
      <c r="AT14" s="1">
        <v>499.71142578125</v>
      </c>
      <c r="AU14" s="1">
        <v>1300</v>
      </c>
      <c r="AV14" s="1">
        <v>1.9928891658782959</v>
      </c>
      <c r="AW14" s="1">
        <v>102.79997253417969</v>
      </c>
      <c r="AX14" s="1">
        <v>1.7807297706604004</v>
      </c>
      <c r="AY14" s="1">
        <v>8.7827723473310471E-4</v>
      </c>
      <c r="AZ14" s="1">
        <v>1</v>
      </c>
      <c r="BA14" s="1">
        <v>-1.355140209197998</v>
      </c>
      <c r="BB14" s="1">
        <v>7.355140209197998</v>
      </c>
      <c r="BC14" s="1">
        <v>1</v>
      </c>
      <c r="BD14" s="1">
        <v>0</v>
      </c>
      <c r="BE14" s="1">
        <v>0.15999999642372131</v>
      </c>
      <c r="BF14" s="1">
        <v>111115</v>
      </c>
      <c r="BG14">
        <f t="shared" si="17"/>
        <v>2.49855712890625</v>
      </c>
      <c r="BH14">
        <f t="shared" si="18"/>
        <v>3.0792694100513231E-3</v>
      </c>
      <c r="BI14">
        <f t="shared" si="19"/>
        <v>296.19701423645017</v>
      </c>
      <c r="BJ14">
        <f t="shared" si="20"/>
        <v>296.25792541503904</v>
      </c>
      <c r="BK14">
        <f t="shared" si="21"/>
        <v>207.99999535083771</v>
      </c>
      <c r="BL14">
        <f t="shared" si="22"/>
        <v>0.29161163728603207</v>
      </c>
      <c r="BM14">
        <f t="shared" si="23"/>
        <v>2.8277554632569926</v>
      </c>
      <c r="BN14">
        <f t="shared" si="24"/>
        <v>27.507356213707158</v>
      </c>
      <c r="BO14">
        <f t="shared" si="25"/>
        <v>16.299271153587529</v>
      </c>
      <c r="BP14">
        <f t="shared" si="26"/>
        <v>23.077469825744629</v>
      </c>
      <c r="BQ14">
        <f t="shared" si="27"/>
        <v>2.8329703603238716</v>
      </c>
      <c r="BR14">
        <f t="shared" si="28"/>
        <v>0.1852636074700259</v>
      </c>
      <c r="BS14">
        <f t="shared" si="29"/>
        <v>1.1521908363410476</v>
      </c>
      <c r="BT14">
        <f t="shared" si="30"/>
        <v>1.680779523982824</v>
      </c>
      <c r="BU14">
        <f t="shared" si="31"/>
        <v>0.11612265353537181</v>
      </c>
      <c r="BV14">
        <f t="shared" si="32"/>
        <v>26.457314984177867</v>
      </c>
      <c r="BW14">
        <f t="shared" si="33"/>
        <v>0.65409816047268243</v>
      </c>
      <c r="BX14">
        <f t="shared" si="34"/>
        <v>40.781130102739141</v>
      </c>
      <c r="BY14">
        <f t="shared" si="35"/>
        <v>391.31726875606017</v>
      </c>
      <c r="BZ14">
        <f t="shared" si="36"/>
        <v>1.5426333437797476E-2</v>
      </c>
      <c r="CA14">
        <f t="shared" si="37"/>
        <v>1742.8042907714844</v>
      </c>
      <c r="CB14">
        <f t="shared" si="38"/>
        <v>1137.4641636371612</v>
      </c>
      <c r="CC14">
        <f t="shared" si="39"/>
        <v>778.420654296875</v>
      </c>
      <c r="CD14">
        <f t="shared" si="40"/>
        <v>0.5027563343728112</v>
      </c>
      <c r="CE14">
        <f t="shared" si="41"/>
        <v>0.77017562325669775</v>
      </c>
    </row>
    <row r="15" spans="1:83" x14ac:dyDescent="0.25">
      <c r="A15" s="1">
        <v>3</v>
      </c>
      <c r="B15" s="1" t="s">
        <v>98</v>
      </c>
      <c r="C15" s="1">
        <v>2415.0000391453505</v>
      </c>
      <c r="D15" s="1">
        <v>0</v>
      </c>
      <c r="E15">
        <f t="shared" si="0"/>
        <v>14.614429219879202</v>
      </c>
      <c r="F15">
        <f t="shared" si="1"/>
        <v>0.18284032274579035</v>
      </c>
      <c r="G15">
        <f t="shared" si="2"/>
        <v>254.96291599983107</v>
      </c>
      <c r="H15" s="1">
        <v>13</v>
      </c>
      <c r="I15" s="1">
        <v>0</v>
      </c>
      <c r="J15" s="1">
        <v>377.88174438476563</v>
      </c>
      <c r="K15" s="1">
        <v>2120.68603515625</v>
      </c>
      <c r="L15" s="1">
        <v>0</v>
      </c>
      <c r="M15" s="1">
        <v>800.50579833984375</v>
      </c>
      <c r="N15" s="1">
        <v>572.28070068359375</v>
      </c>
      <c r="O15">
        <f t="shared" si="3"/>
        <v>0.82181155620382829</v>
      </c>
      <c r="P15">
        <f t="shared" si="4"/>
        <v>1</v>
      </c>
      <c r="Q15">
        <f t="shared" si="5"/>
        <v>0.28510111748042599</v>
      </c>
      <c r="R15" s="1">
        <v>-1</v>
      </c>
      <c r="S15" s="1">
        <v>0.87</v>
      </c>
      <c r="T15" s="1">
        <v>0.92</v>
      </c>
      <c r="U15" s="1">
        <v>10.2666015625</v>
      </c>
      <c r="V15">
        <f t="shared" si="6"/>
        <v>0.87513330078125007</v>
      </c>
      <c r="W15">
        <f t="shared" si="7"/>
        <v>1.6220312541830505E-2</v>
      </c>
      <c r="X15">
        <f t="shared" si="8"/>
        <v>0.28510111748042599</v>
      </c>
      <c r="Y15">
        <f t="shared" si="9"/>
        <v>0.62252507675853896</v>
      </c>
      <c r="Z15">
        <f t="shared" si="10"/>
        <v>1.6491826037416681</v>
      </c>
      <c r="AA15" s="1">
        <v>1097.293701171875</v>
      </c>
      <c r="AB15" s="1">
        <v>0.5</v>
      </c>
      <c r="AC15">
        <f t="shared" si="11"/>
        <v>136.88820231421542</v>
      </c>
      <c r="AD15">
        <f t="shared" si="12"/>
        <v>3.0117820955850121</v>
      </c>
      <c r="AE15">
        <f t="shared" si="13"/>
        <v>1.693102554336313</v>
      </c>
      <c r="AF15">
        <f t="shared" si="14"/>
        <v>23.12675666809082</v>
      </c>
      <c r="AG15" s="1">
        <v>2</v>
      </c>
      <c r="AH15">
        <f t="shared" si="15"/>
        <v>4.644859790802002</v>
      </c>
      <c r="AI15" s="1">
        <v>1</v>
      </c>
      <c r="AJ15">
        <f t="shared" si="16"/>
        <v>9.2897195816040039</v>
      </c>
      <c r="AK15" s="1">
        <v>23.044910430908203</v>
      </c>
      <c r="AL15" s="1">
        <v>23.12675666809082</v>
      </c>
      <c r="AM15" s="1">
        <v>23.024284362792969</v>
      </c>
      <c r="AN15" s="1">
        <v>400.0218505859375</v>
      </c>
      <c r="AO15" s="1">
        <v>393.69815063476563</v>
      </c>
      <c r="AP15" s="1">
        <v>9.9789314270019531</v>
      </c>
      <c r="AQ15" s="1">
        <v>11.170871734619141</v>
      </c>
      <c r="AR15" s="1">
        <v>36.280662536621094</v>
      </c>
      <c r="AS15" s="1">
        <v>40.614231109619141</v>
      </c>
      <c r="AT15" s="1">
        <v>499.71258544921875</v>
      </c>
      <c r="AU15" s="1">
        <v>1100</v>
      </c>
      <c r="AV15" s="1">
        <v>1.9852097034454346</v>
      </c>
      <c r="AW15" s="1">
        <v>102.79636383056641</v>
      </c>
      <c r="AX15" s="1">
        <v>1.7475190162658691</v>
      </c>
      <c r="AY15" s="1">
        <v>-4.4284778414294124E-4</v>
      </c>
      <c r="AZ15" s="1">
        <v>0.66666668653488159</v>
      </c>
      <c r="BA15" s="1">
        <v>-1.355140209197998</v>
      </c>
      <c r="BB15" s="1">
        <v>7.355140209197998</v>
      </c>
      <c r="BC15" s="1">
        <v>1</v>
      </c>
      <c r="BD15" s="1">
        <v>0</v>
      </c>
      <c r="BE15" s="1">
        <v>0.15999999642372131</v>
      </c>
      <c r="BF15" s="1">
        <v>111115</v>
      </c>
      <c r="BG15">
        <f t="shared" si="17"/>
        <v>2.4985629272460939</v>
      </c>
      <c r="BH15">
        <f t="shared" si="18"/>
        <v>3.0117820955850123E-3</v>
      </c>
      <c r="BI15">
        <f t="shared" si="19"/>
        <v>296.2767566680908</v>
      </c>
      <c r="BJ15">
        <f t="shared" si="20"/>
        <v>296.19491043090818</v>
      </c>
      <c r="BK15">
        <f t="shared" si="21"/>
        <v>175.99999606609344</v>
      </c>
      <c r="BL15">
        <f t="shared" si="22"/>
        <v>0.16908606692057254</v>
      </c>
      <c r="BM15">
        <f t="shared" si="23"/>
        <v>2.8414275494728125</v>
      </c>
      <c r="BN15">
        <f t="shared" si="24"/>
        <v>27.641323521483518</v>
      </c>
      <c r="BO15">
        <f t="shared" si="25"/>
        <v>16.470451786864377</v>
      </c>
      <c r="BP15">
        <f t="shared" si="26"/>
        <v>23.085833549499512</v>
      </c>
      <c r="BQ15">
        <f t="shared" si="27"/>
        <v>2.8344039486397397</v>
      </c>
      <c r="BR15">
        <f t="shared" si="28"/>
        <v>0.17931112008469832</v>
      </c>
      <c r="BS15">
        <f t="shared" si="29"/>
        <v>1.1483249951364995</v>
      </c>
      <c r="BT15">
        <f t="shared" si="30"/>
        <v>1.6860789535032401</v>
      </c>
      <c r="BU15">
        <f t="shared" si="31"/>
        <v>0.11238127181031043</v>
      </c>
      <c r="BV15">
        <f t="shared" si="32"/>
        <v>26.209260676420776</v>
      </c>
      <c r="BW15">
        <f t="shared" si="33"/>
        <v>0.64761014393578031</v>
      </c>
      <c r="BX15">
        <f t="shared" si="34"/>
        <v>40.407345120990655</v>
      </c>
      <c r="BY15">
        <f t="shared" si="35"/>
        <v>391.57435354126602</v>
      </c>
      <c r="BZ15">
        <f t="shared" si="36"/>
        <v>1.5080923454087148E-2</v>
      </c>
      <c r="CA15">
        <f t="shared" si="37"/>
        <v>1742.8042907714844</v>
      </c>
      <c r="CB15">
        <f t="shared" si="38"/>
        <v>962.64663085937502</v>
      </c>
      <c r="CC15">
        <f t="shared" si="39"/>
        <v>800.50579833984375</v>
      </c>
      <c r="CD15">
        <f t="shared" si="40"/>
        <v>0.54001918613110622</v>
      </c>
      <c r="CE15">
        <f t="shared" si="41"/>
        <v>0.7575034350139247</v>
      </c>
    </row>
    <row r="16" spans="1:83" x14ac:dyDescent="0.25">
      <c r="A16" s="1">
        <v>4</v>
      </c>
      <c r="B16" s="1" t="s">
        <v>99</v>
      </c>
      <c r="C16" s="1">
        <v>2507.0000391453505</v>
      </c>
      <c r="D16" s="1">
        <v>0</v>
      </c>
      <c r="E16">
        <f t="shared" si="0"/>
        <v>13.944616536012294</v>
      </c>
      <c r="F16">
        <f t="shared" si="1"/>
        <v>0.18181225232502388</v>
      </c>
      <c r="G16">
        <f t="shared" si="2"/>
        <v>259.97477893476696</v>
      </c>
      <c r="H16" s="1">
        <v>14</v>
      </c>
      <c r="I16" s="1">
        <v>0</v>
      </c>
      <c r="J16" s="1">
        <v>377.88174438476563</v>
      </c>
      <c r="K16" s="1">
        <v>2120.68603515625</v>
      </c>
      <c r="L16" s="1">
        <v>0</v>
      </c>
      <c r="M16" s="1">
        <v>859.5247802734375</v>
      </c>
      <c r="N16" s="1">
        <v>568.826416015625</v>
      </c>
      <c r="O16">
        <f t="shared" si="3"/>
        <v>0.82181155620382829</v>
      </c>
      <c r="P16">
        <f t="shared" si="4"/>
        <v>1</v>
      </c>
      <c r="Q16">
        <f t="shared" si="5"/>
        <v>0.33820824126249588</v>
      </c>
      <c r="R16" s="1">
        <v>-1</v>
      </c>
      <c r="S16" s="1">
        <v>0.87</v>
      </c>
      <c r="T16" s="1">
        <v>0.92</v>
      </c>
      <c r="U16" s="1">
        <v>9.9946260452270508</v>
      </c>
      <c r="V16">
        <f t="shared" si="6"/>
        <v>0.87499731302261352</v>
      </c>
      <c r="W16">
        <f t="shared" si="7"/>
        <v>1.8977349115618325E-2</v>
      </c>
      <c r="X16">
        <f t="shared" si="8"/>
        <v>0.33820824126249588</v>
      </c>
      <c r="Y16">
        <f t="shared" si="9"/>
        <v>0.59469494021065283</v>
      </c>
      <c r="Z16">
        <f t="shared" si="10"/>
        <v>1.4672773651524087</v>
      </c>
      <c r="AA16" s="1">
        <v>900.01629638671875</v>
      </c>
      <c r="AB16" s="1">
        <v>0.5</v>
      </c>
      <c r="AC16">
        <f t="shared" si="11"/>
        <v>133.17149736152709</v>
      </c>
      <c r="AD16">
        <f t="shared" si="12"/>
        <v>2.966644617351335</v>
      </c>
      <c r="AE16">
        <f t="shared" si="13"/>
        <v>1.677117393486337</v>
      </c>
      <c r="AF16">
        <f t="shared" si="14"/>
        <v>23.008811950683594</v>
      </c>
      <c r="AG16" s="1">
        <v>2</v>
      </c>
      <c r="AH16">
        <f t="shared" si="15"/>
        <v>4.644859790802002</v>
      </c>
      <c r="AI16" s="1">
        <v>1</v>
      </c>
      <c r="AJ16">
        <f t="shared" si="16"/>
        <v>9.2897195816040039</v>
      </c>
      <c r="AK16" s="1">
        <v>23.030193328857422</v>
      </c>
      <c r="AL16" s="1">
        <v>23.008811950683594</v>
      </c>
      <c r="AM16" s="1">
        <v>23.020666122436523</v>
      </c>
      <c r="AN16" s="1">
        <v>399.46847534179688</v>
      </c>
      <c r="AO16" s="1">
        <v>393.42001342773438</v>
      </c>
      <c r="AP16" s="1">
        <v>9.9560785293579102</v>
      </c>
      <c r="AQ16" s="1">
        <v>11.130258560180664</v>
      </c>
      <c r="AR16" s="1">
        <v>36.228507995605469</v>
      </c>
      <c r="AS16" s="1">
        <v>40.501155853271484</v>
      </c>
      <c r="AT16" s="1">
        <v>499.68914794921875</v>
      </c>
      <c r="AU16" s="1">
        <v>900</v>
      </c>
      <c r="AV16" s="1">
        <v>1.5851702690124512</v>
      </c>
      <c r="AW16" s="1">
        <v>102.79263305664063</v>
      </c>
      <c r="AX16" s="1">
        <v>1.6481248140335083</v>
      </c>
      <c r="AY16" s="1">
        <v>1.7938523087650537E-3</v>
      </c>
      <c r="AZ16" s="1">
        <v>1</v>
      </c>
      <c r="BA16" s="1">
        <v>-1.355140209197998</v>
      </c>
      <c r="BB16" s="1">
        <v>7.355140209197998</v>
      </c>
      <c r="BC16" s="1">
        <v>1</v>
      </c>
      <c r="BD16" s="1">
        <v>0</v>
      </c>
      <c r="BE16" s="1">
        <v>0.15999999642372131</v>
      </c>
      <c r="BF16" s="1">
        <v>111115</v>
      </c>
      <c r="BG16">
        <f t="shared" si="17"/>
        <v>2.4984457397460935</v>
      </c>
      <c r="BH16">
        <f t="shared" si="18"/>
        <v>2.966644617351335E-3</v>
      </c>
      <c r="BI16">
        <f t="shared" si="19"/>
        <v>296.15881195068357</v>
      </c>
      <c r="BJ16">
        <f t="shared" si="20"/>
        <v>296.1801933288574</v>
      </c>
      <c r="BK16">
        <f t="shared" si="21"/>
        <v>143.99999678134918</v>
      </c>
      <c r="BL16">
        <f t="shared" si="22"/>
        <v>5.3654323126574817E-2</v>
      </c>
      <c r="BM16">
        <f t="shared" si="23"/>
        <v>2.8212259774885213</v>
      </c>
      <c r="BN16">
        <f t="shared" si="24"/>
        <v>27.44579931067603</v>
      </c>
      <c r="BO16">
        <f t="shared" si="25"/>
        <v>16.315540750495366</v>
      </c>
      <c r="BP16">
        <f t="shared" si="26"/>
        <v>23.019502639770508</v>
      </c>
      <c r="BQ16">
        <f t="shared" si="27"/>
        <v>2.8230518859596478</v>
      </c>
      <c r="BR16">
        <f t="shared" si="28"/>
        <v>0.17832224715214512</v>
      </c>
      <c r="BS16">
        <f t="shared" si="29"/>
        <v>1.1441085840021843</v>
      </c>
      <c r="BT16">
        <f t="shared" si="30"/>
        <v>1.6789433019574636</v>
      </c>
      <c r="BU16">
        <f t="shared" si="31"/>
        <v>0.11175979168204812</v>
      </c>
      <c r="BV16">
        <f t="shared" si="32"/>
        <v>26.723492055022767</v>
      </c>
      <c r="BW16">
        <f t="shared" si="33"/>
        <v>0.66080720365416945</v>
      </c>
      <c r="BX16">
        <f t="shared" si="34"/>
        <v>40.547996628821373</v>
      </c>
      <c r="BY16">
        <f t="shared" si="35"/>
        <v>391.39355480772446</v>
      </c>
      <c r="BZ16">
        <f t="shared" si="36"/>
        <v>1.4446488894540024E-2</v>
      </c>
      <c r="CA16">
        <f t="shared" si="37"/>
        <v>1742.8042907714844</v>
      </c>
      <c r="CB16">
        <f t="shared" si="38"/>
        <v>787.49758172035217</v>
      </c>
      <c r="CC16">
        <f t="shared" si="39"/>
        <v>859.5247802734375</v>
      </c>
      <c r="CD16">
        <f t="shared" si="40"/>
        <v>0.60355562646400485</v>
      </c>
      <c r="CE16">
        <f t="shared" si="41"/>
        <v>0.72363905778802984</v>
      </c>
    </row>
    <row r="17" spans="1:83" x14ac:dyDescent="0.25">
      <c r="A17" s="1">
        <v>5</v>
      </c>
      <c r="B17" s="1" t="s">
        <v>100</v>
      </c>
      <c r="C17" s="1">
        <v>2590.0000391453505</v>
      </c>
      <c r="D17" s="1">
        <v>0</v>
      </c>
      <c r="E17">
        <f t="shared" si="0"/>
        <v>13.299089393572915</v>
      </c>
      <c r="F17">
        <f t="shared" si="1"/>
        <v>0.17313970307145701</v>
      </c>
      <c r="G17">
        <f t="shared" si="2"/>
        <v>260.63035562263906</v>
      </c>
      <c r="H17" s="1">
        <v>15</v>
      </c>
      <c r="I17" s="1">
        <v>0</v>
      </c>
      <c r="J17" s="1">
        <v>377.88174438476563</v>
      </c>
      <c r="K17" s="1">
        <v>2120.68603515625</v>
      </c>
      <c r="L17" s="1">
        <v>0</v>
      </c>
      <c r="M17" s="1">
        <v>942.32098388671875</v>
      </c>
      <c r="N17" s="1">
        <v>572.11248779296875</v>
      </c>
      <c r="O17">
        <f t="shared" si="3"/>
        <v>0.82181155620382829</v>
      </c>
      <c r="P17">
        <f t="shared" si="4"/>
        <v>1</v>
      </c>
      <c r="Q17">
        <f t="shared" si="5"/>
        <v>0.39286878083387206</v>
      </c>
      <c r="R17" s="1">
        <v>-1</v>
      </c>
      <c r="S17" s="1">
        <v>0.87</v>
      </c>
      <c r="T17" s="1">
        <v>0.92</v>
      </c>
      <c r="U17" s="1">
        <v>10.405758857727051</v>
      </c>
      <c r="V17">
        <f t="shared" si="6"/>
        <v>0.87520287942886343</v>
      </c>
      <c r="W17">
        <f t="shared" si="7"/>
        <v>2.3340040397921646E-2</v>
      </c>
      <c r="X17">
        <f t="shared" si="8"/>
        <v>0.39286878083387206</v>
      </c>
      <c r="Y17">
        <f t="shared" si="9"/>
        <v>0.55565276129274388</v>
      </c>
      <c r="Z17">
        <f t="shared" si="10"/>
        <v>1.2504922116975681</v>
      </c>
      <c r="AA17" s="1">
        <v>699.17950439453125</v>
      </c>
      <c r="AB17" s="1">
        <v>0.5</v>
      </c>
      <c r="AC17">
        <f t="shared" si="11"/>
        <v>120.20290131959304</v>
      </c>
      <c r="AD17">
        <f t="shared" si="12"/>
        <v>2.9078187291002688</v>
      </c>
      <c r="AE17">
        <f t="shared" si="13"/>
        <v>1.7243490770809933</v>
      </c>
      <c r="AF17">
        <f t="shared" si="14"/>
        <v>23.251611709594727</v>
      </c>
      <c r="AG17" s="1">
        <v>2</v>
      </c>
      <c r="AH17">
        <f t="shared" si="15"/>
        <v>4.644859790802002</v>
      </c>
      <c r="AI17" s="1">
        <v>1</v>
      </c>
      <c r="AJ17">
        <f t="shared" si="16"/>
        <v>9.2897195816040039</v>
      </c>
      <c r="AK17" s="1">
        <v>23.013402938842773</v>
      </c>
      <c r="AL17" s="1">
        <v>23.251611709594727</v>
      </c>
      <c r="AM17" s="1">
        <v>23.027013778686523</v>
      </c>
      <c r="AN17" s="1">
        <v>400.21273803710938</v>
      </c>
      <c r="AO17" s="1">
        <v>394.43142700195313</v>
      </c>
      <c r="AP17" s="1">
        <v>9.925628662109375</v>
      </c>
      <c r="AQ17" s="1">
        <v>11.076450347900391</v>
      </c>
      <c r="AR17" s="1">
        <v>36.155181884765625</v>
      </c>
      <c r="AS17" s="1">
        <v>40.347179412841797</v>
      </c>
      <c r="AT17" s="1">
        <v>499.74908447265625</v>
      </c>
      <c r="AU17" s="1">
        <v>700</v>
      </c>
      <c r="AV17" s="1">
        <v>1.9416769742965698</v>
      </c>
      <c r="AW17" s="1">
        <v>102.79479217529297</v>
      </c>
      <c r="AX17" s="1">
        <v>1.6504670381546021</v>
      </c>
      <c r="AY17" s="1">
        <v>-4.4761612662114203E-4</v>
      </c>
      <c r="AZ17" s="1">
        <v>1</v>
      </c>
      <c r="BA17" s="1">
        <v>-1.355140209197998</v>
      </c>
      <c r="BB17" s="1">
        <v>7.355140209197998</v>
      </c>
      <c r="BC17" s="1">
        <v>1</v>
      </c>
      <c r="BD17" s="1">
        <v>0</v>
      </c>
      <c r="BE17" s="1">
        <v>0.15999999642372131</v>
      </c>
      <c r="BF17" s="1">
        <v>111115</v>
      </c>
      <c r="BG17">
        <f t="shared" si="17"/>
        <v>2.4987454223632812</v>
      </c>
      <c r="BH17">
        <f t="shared" si="18"/>
        <v>2.9078187291002688E-3</v>
      </c>
      <c r="BI17">
        <f t="shared" si="19"/>
        <v>296.4016117095947</v>
      </c>
      <c r="BJ17">
        <f t="shared" si="20"/>
        <v>296.16340293884275</v>
      </c>
      <c r="BK17">
        <f t="shared" si="21"/>
        <v>111.99999749660492</v>
      </c>
      <c r="BL17">
        <f t="shared" si="22"/>
        <v>-7.5628273293924214E-2</v>
      </c>
      <c r="BM17">
        <f t="shared" si="23"/>
        <v>2.8629504886333654</v>
      </c>
      <c r="BN17">
        <f t="shared" si="24"/>
        <v>27.85112385607297</v>
      </c>
      <c r="BO17">
        <f t="shared" si="25"/>
        <v>16.77467350817258</v>
      </c>
      <c r="BP17">
        <f t="shared" si="26"/>
        <v>23.13250732421875</v>
      </c>
      <c r="BQ17">
        <f t="shared" si="27"/>
        <v>2.842415748813953</v>
      </c>
      <c r="BR17">
        <f t="shared" si="28"/>
        <v>0.16997180678579429</v>
      </c>
      <c r="BS17">
        <f t="shared" si="29"/>
        <v>1.1386014115523722</v>
      </c>
      <c r="BT17">
        <f t="shared" si="30"/>
        <v>1.7038143372615808</v>
      </c>
      <c r="BU17">
        <f t="shared" si="31"/>
        <v>0.10651252420309858</v>
      </c>
      <c r="BV17">
        <f t="shared" si="32"/>
        <v>26.791443240801879</v>
      </c>
      <c r="BW17">
        <f t="shared" si="33"/>
        <v>0.6607748211233393</v>
      </c>
      <c r="BX17">
        <f t="shared" si="34"/>
        <v>39.698524836745996</v>
      </c>
      <c r="BY17">
        <f t="shared" si="35"/>
        <v>392.49877763362599</v>
      </c>
      <c r="BZ17">
        <f t="shared" si="36"/>
        <v>1.3451105090820769E-2</v>
      </c>
      <c r="CA17">
        <f t="shared" si="37"/>
        <v>1742.8042907714844</v>
      </c>
      <c r="CB17">
        <f t="shared" si="38"/>
        <v>612.64201560020445</v>
      </c>
      <c r="CC17">
        <f t="shared" si="39"/>
        <v>942.32098388671875</v>
      </c>
      <c r="CD17">
        <f t="shared" si="40"/>
        <v>0.65588724203585247</v>
      </c>
      <c r="CE17">
        <f t="shared" si="41"/>
        <v>0.6761315986592541</v>
      </c>
    </row>
    <row r="18" spans="1:83" x14ac:dyDescent="0.25">
      <c r="A18" s="1">
        <v>6</v>
      </c>
      <c r="B18" s="1" t="s">
        <v>101</v>
      </c>
      <c r="C18" s="1">
        <v>2673.0000391453505</v>
      </c>
      <c r="D18" s="1">
        <v>0</v>
      </c>
      <c r="E18">
        <f t="shared" si="0"/>
        <v>12.3431286160088</v>
      </c>
      <c r="F18">
        <f t="shared" si="1"/>
        <v>0.17310222681206619</v>
      </c>
      <c r="G18">
        <f t="shared" si="2"/>
        <v>269.74083600803181</v>
      </c>
      <c r="H18" s="1">
        <v>16</v>
      </c>
      <c r="I18" s="1">
        <v>0</v>
      </c>
      <c r="J18" s="1">
        <v>377.88174438476563</v>
      </c>
      <c r="K18" s="1">
        <v>2120.68603515625</v>
      </c>
      <c r="L18" s="1">
        <v>0</v>
      </c>
      <c r="M18" s="1">
        <v>1052.6259765625</v>
      </c>
      <c r="N18" s="1">
        <v>578.7379150390625</v>
      </c>
      <c r="O18">
        <f t="shared" si="3"/>
        <v>0.82181155620382829</v>
      </c>
      <c r="P18">
        <f t="shared" si="4"/>
        <v>1</v>
      </c>
      <c r="Q18">
        <f t="shared" si="5"/>
        <v>0.45019605451025108</v>
      </c>
      <c r="R18" s="1">
        <v>-1</v>
      </c>
      <c r="S18" s="1">
        <v>0.87</v>
      </c>
      <c r="T18" s="1">
        <v>0.92</v>
      </c>
      <c r="U18" s="1">
        <v>10.058019638061523</v>
      </c>
      <c r="V18">
        <f t="shared" si="6"/>
        <v>0.87502900981903065</v>
      </c>
      <c r="W18">
        <f t="shared" si="7"/>
        <v>2.7725062340854405E-2</v>
      </c>
      <c r="X18">
        <f t="shared" si="8"/>
        <v>0.45019605451025108</v>
      </c>
      <c r="Y18">
        <f t="shared" si="9"/>
        <v>0.50363893612146904</v>
      </c>
      <c r="Z18">
        <f t="shared" si="10"/>
        <v>1.0146624559671729</v>
      </c>
      <c r="AA18" s="1">
        <v>548.01788330078125</v>
      </c>
      <c r="AB18" s="1">
        <v>0.5</v>
      </c>
      <c r="AC18">
        <f t="shared" si="11"/>
        <v>107.94160496343552</v>
      </c>
      <c r="AD18">
        <f t="shared" si="12"/>
        <v>2.851096315397633</v>
      </c>
      <c r="AE18">
        <f t="shared" si="13"/>
        <v>1.6914187840368027</v>
      </c>
      <c r="AF18">
        <f t="shared" si="14"/>
        <v>23.029438018798828</v>
      </c>
      <c r="AG18" s="1">
        <v>2</v>
      </c>
      <c r="AH18">
        <f t="shared" si="15"/>
        <v>4.644859790802002</v>
      </c>
      <c r="AI18" s="1">
        <v>1</v>
      </c>
      <c r="AJ18">
        <f t="shared" si="16"/>
        <v>9.2897195816040039</v>
      </c>
      <c r="AK18" s="1">
        <v>23.009954452514648</v>
      </c>
      <c r="AL18" s="1">
        <v>23.029438018798828</v>
      </c>
      <c r="AM18" s="1">
        <v>23.025075912475586</v>
      </c>
      <c r="AN18" s="1">
        <v>399.93304443359375</v>
      </c>
      <c r="AO18" s="1">
        <v>394.54238891601563</v>
      </c>
      <c r="AP18" s="1">
        <v>9.8967037200927734</v>
      </c>
      <c r="AQ18" s="1">
        <v>11.025291442871094</v>
      </c>
      <c r="AR18" s="1">
        <v>36.056976318359375</v>
      </c>
      <c r="AS18" s="1">
        <v>40.168796539306641</v>
      </c>
      <c r="AT18" s="1">
        <v>499.67974853515625</v>
      </c>
      <c r="AU18" s="1">
        <v>550</v>
      </c>
      <c r="AV18" s="1">
        <v>1.7421950101852417</v>
      </c>
      <c r="AW18" s="1">
        <v>102.79373931884766</v>
      </c>
      <c r="AX18" s="1">
        <v>1.6591919660568237</v>
      </c>
      <c r="AY18" s="1">
        <v>-1.4244647463783622E-3</v>
      </c>
      <c r="AZ18" s="1">
        <v>1</v>
      </c>
      <c r="BA18" s="1">
        <v>-1.355140209197998</v>
      </c>
      <c r="BB18" s="1">
        <v>7.355140209197998</v>
      </c>
      <c r="BC18" s="1">
        <v>1</v>
      </c>
      <c r="BD18" s="1">
        <v>0</v>
      </c>
      <c r="BE18" s="1">
        <v>0.15999999642372131</v>
      </c>
      <c r="BF18" s="1">
        <v>111115</v>
      </c>
      <c r="BG18">
        <f t="shared" si="17"/>
        <v>2.4983987426757808</v>
      </c>
      <c r="BH18">
        <f t="shared" si="18"/>
        <v>2.8510963153976329E-3</v>
      </c>
      <c r="BI18">
        <f t="shared" si="19"/>
        <v>296.17943801879881</v>
      </c>
      <c r="BJ18">
        <f t="shared" si="20"/>
        <v>296.15995445251463</v>
      </c>
      <c r="BK18">
        <f t="shared" si="21"/>
        <v>87.999998033046722</v>
      </c>
      <c r="BL18">
        <f t="shared" si="22"/>
        <v>-0.15184123738913388</v>
      </c>
      <c r="BM18">
        <f t="shared" si="23"/>
        <v>2.8247497185296155</v>
      </c>
      <c r="BN18">
        <f t="shared" si="24"/>
        <v>27.479783664331453</v>
      </c>
      <c r="BO18">
        <f t="shared" si="25"/>
        <v>16.45449222146036</v>
      </c>
      <c r="BP18">
        <f t="shared" si="26"/>
        <v>23.019696235656738</v>
      </c>
      <c r="BQ18">
        <f t="shared" si="27"/>
        <v>2.8230849605559527</v>
      </c>
      <c r="BR18">
        <f t="shared" si="28"/>
        <v>0.16993568922592606</v>
      </c>
      <c r="BS18">
        <f t="shared" si="29"/>
        <v>1.1333309344928129</v>
      </c>
      <c r="BT18">
        <f t="shared" si="30"/>
        <v>1.6897540260631398</v>
      </c>
      <c r="BU18">
        <f t="shared" si="31"/>
        <v>0.1064898315270827</v>
      </c>
      <c r="BV18">
        <f t="shared" si="32"/>
        <v>27.727669180257656</v>
      </c>
      <c r="BW18">
        <f t="shared" si="33"/>
        <v>0.6836802421892626</v>
      </c>
      <c r="BX18">
        <f t="shared" si="34"/>
        <v>40.062872603094391</v>
      </c>
      <c r="BY18">
        <f t="shared" si="35"/>
        <v>392.74866161507435</v>
      </c>
      <c r="BZ18">
        <f t="shared" si="36"/>
        <v>1.2590779742781675E-2</v>
      </c>
      <c r="CA18">
        <f t="shared" si="37"/>
        <v>1742.8042907714844</v>
      </c>
      <c r="CB18">
        <f t="shared" si="38"/>
        <v>481.26595540046685</v>
      </c>
      <c r="CC18">
        <f t="shared" si="39"/>
        <v>1052.6259765625</v>
      </c>
      <c r="CD18">
        <f t="shared" si="40"/>
        <v>0.70232250818056741</v>
      </c>
      <c r="CE18">
        <f t="shared" si="41"/>
        <v>0.61283992944552224</v>
      </c>
    </row>
    <row r="19" spans="1:83" x14ac:dyDescent="0.25">
      <c r="A19" s="1">
        <v>7</v>
      </c>
      <c r="B19" s="1" t="s">
        <v>102</v>
      </c>
      <c r="C19" s="1">
        <v>2816.0000391453505</v>
      </c>
      <c r="D19" s="1">
        <v>0</v>
      </c>
      <c r="E19">
        <f t="shared" si="0"/>
        <v>11.471163920539491</v>
      </c>
      <c r="F19">
        <f t="shared" si="1"/>
        <v>0.16891829684715928</v>
      </c>
      <c r="G19">
        <f t="shared" si="2"/>
        <v>275.7811575316191</v>
      </c>
      <c r="H19" s="1">
        <v>17</v>
      </c>
      <c r="I19" s="1">
        <v>0</v>
      </c>
      <c r="J19" s="1">
        <v>377.88174438476563</v>
      </c>
      <c r="K19" s="1">
        <v>2120.68603515625</v>
      </c>
      <c r="L19" s="1">
        <v>0</v>
      </c>
      <c r="M19" s="1">
        <v>1246.8834228515625</v>
      </c>
      <c r="N19" s="1">
        <v>597.265380859375</v>
      </c>
      <c r="O19">
        <f t="shared" si="3"/>
        <v>0.82181155620382829</v>
      </c>
      <c r="P19">
        <f t="shared" si="4"/>
        <v>1</v>
      </c>
      <c r="Q19">
        <f t="shared" si="5"/>
        <v>0.52099340650992232</v>
      </c>
      <c r="R19" s="1">
        <v>-1</v>
      </c>
      <c r="S19" s="1">
        <v>0.87</v>
      </c>
      <c r="T19" s="1">
        <v>0.92</v>
      </c>
      <c r="U19" s="1">
        <v>10.835776329040527</v>
      </c>
      <c r="V19">
        <f t="shared" si="6"/>
        <v>0.87541788816452026</v>
      </c>
      <c r="W19">
        <f t="shared" si="7"/>
        <v>3.5614887727184935E-2</v>
      </c>
      <c r="X19">
        <f t="shared" si="8"/>
        <v>0.52099340650992232</v>
      </c>
      <c r="Y19">
        <f t="shared" si="9"/>
        <v>0.41203770752435148</v>
      </c>
      <c r="Z19">
        <f t="shared" si="10"/>
        <v>0.70078934108077473</v>
      </c>
      <c r="AA19" s="1">
        <v>397.939697265625</v>
      </c>
      <c r="AB19" s="1">
        <v>0.5</v>
      </c>
      <c r="AC19">
        <f t="shared" si="11"/>
        <v>90.747550942207809</v>
      </c>
      <c r="AD19">
        <f t="shared" si="12"/>
        <v>2.7650686581160482</v>
      </c>
      <c r="AE19">
        <f t="shared" si="13"/>
        <v>1.6805124189843748</v>
      </c>
      <c r="AF19">
        <f t="shared" si="14"/>
        <v>22.917654037475586</v>
      </c>
      <c r="AG19" s="1">
        <v>2</v>
      </c>
      <c r="AH19">
        <f t="shared" si="15"/>
        <v>4.644859790802002</v>
      </c>
      <c r="AI19" s="1">
        <v>1</v>
      </c>
      <c r="AJ19">
        <f t="shared" si="16"/>
        <v>9.2897195816040039</v>
      </c>
      <c r="AK19" s="1">
        <v>23.004196166992188</v>
      </c>
      <c r="AL19" s="1">
        <v>22.917654037475586</v>
      </c>
      <c r="AM19" s="1">
        <v>23.024127960205078</v>
      </c>
      <c r="AN19" s="1">
        <v>400.07757568359375</v>
      </c>
      <c r="AO19" s="1">
        <v>395.04971313476563</v>
      </c>
      <c r="AP19" s="1">
        <v>9.8515005111694336</v>
      </c>
      <c r="AQ19" s="1">
        <v>10.945957183837891</v>
      </c>
      <c r="AR19" s="1">
        <v>35.905128479003906</v>
      </c>
      <c r="AS19" s="1">
        <v>39.894023895263672</v>
      </c>
      <c r="AT19" s="1">
        <v>499.7552490234375</v>
      </c>
      <c r="AU19" s="1">
        <v>400</v>
      </c>
      <c r="AV19" s="1">
        <v>0.7696843147277832</v>
      </c>
      <c r="AW19" s="1">
        <v>102.79468536376953</v>
      </c>
      <c r="AX19" s="1">
        <v>1.6570786237716675</v>
      </c>
      <c r="AY19" s="1">
        <v>-1.0621638502925634E-3</v>
      </c>
      <c r="AZ19" s="1">
        <v>0.66666668653488159</v>
      </c>
      <c r="BA19" s="1">
        <v>-1.355140209197998</v>
      </c>
      <c r="BB19" s="1">
        <v>7.355140209197998</v>
      </c>
      <c r="BC19" s="1">
        <v>1</v>
      </c>
      <c r="BD19" s="1">
        <v>0</v>
      </c>
      <c r="BE19" s="1">
        <v>0.15999999642372131</v>
      </c>
      <c r="BF19" s="1">
        <v>111115</v>
      </c>
      <c r="BG19">
        <f t="shared" si="17"/>
        <v>2.4987762451171873</v>
      </c>
      <c r="BH19">
        <f t="shared" si="18"/>
        <v>2.7650686581160481E-3</v>
      </c>
      <c r="BI19">
        <f t="shared" si="19"/>
        <v>296.06765403747556</v>
      </c>
      <c r="BJ19">
        <f t="shared" si="20"/>
        <v>296.15419616699216</v>
      </c>
      <c r="BK19">
        <f t="shared" si="21"/>
        <v>63.999998569488525</v>
      </c>
      <c r="BL19">
        <f t="shared" si="22"/>
        <v>-0.2279497797535314</v>
      </c>
      <c r="BM19">
        <f t="shared" si="23"/>
        <v>2.8056986437022835</v>
      </c>
      <c r="BN19">
        <f t="shared" si="24"/>
        <v>27.29419944011196</v>
      </c>
      <c r="BO19">
        <f t="shared" si="25"/>
        <v>16.348242256274069</v>
      </c>
      <c r="BP19">
        <f t="shared" si="26"/>
        <v>22.960925102233887</v>
      </c>
      <c r="BQ19">
        <f t="shared" si="27"/>
        <v>2.8130598503263471</v>
      </c>
      <c r="BR19">
        <f t="shared" si="28"/>
        <v>0.16590164779299152</v>
      </c>
      <c r="BS19">
        <f t="shared" si="29"/>
        <v>1.1251862247179087</v>
      </c>
      <c r="BT19">
        <f t="shared" si="30"/>
        <v>1.6878736256084383</v>
      </c>
      <c r="BU19">
        <f t="shared" si="31"/>
        <v>0.10395540187040334</v>
      </c>
      <c r="BV19">
        <f t="shared" si="32"/>
        <v>28.348837317718946</v>
      </c>
      <c r="BW19">
        <f t="shared" si="33"/>
        <v>0.69809228652076061</v>
      </c>
      <c r="BX19">
        <f t="shared" si="34"/>
        <v>40.026573138784997</v>
      </c>
      <c r="BY19">
        <f t="shared" si="35"/>
        <v>393.3827014282557</v>
      </c>
      <c r="BZ19">
        <f t="shared" si="36"/>
        <v>1.1671875249862879E-2</v>
      </c>
      <c r="CA19">
        <f t="shared" si="37"/>
        <v>1742.8042907714844</v>
      </c>
      <c r="CB19">
        <f t="shared" si="38"/>
        <v>350.16715526580811</v>
      </c>
      <c r="CC19">
        <f t="shared" si="39"/>
        <v>1246.8834228515625</v>
      </c>
      <c r="CD19">
        <f t="shared" si="40"/>
        <v>0.7475452097380596</v>
      </c>
      <c r="CE19">
        <f t="shared" si="41"/>
        <v>0.50137735885300272</v>
      </c>
    </row>
    <row r="20" spans="1:83" x14ac:dyDescent="0.25">
      <c r="A20" s="1">
        <v>8</v>
      </c>
      <c r="B20" s="1" t="s">
        <v>103</v>
      </c>
      <c r="C20" s="1">
        <v>2905.0000391453505</v>
      </c>
      <c r="D20" s="1">
        <v>0</v>
      </c>
      <c r="E20">
        <f t="shared" si="0"/>
        <v>8.4185272783787486</v>
      </c>
      <c r="F20">
        <f t="shared" si="1"/>
        <v>0.16334922320487733</v>
      </c>
      <c r="G20">
        <f t="shared" si="2"/>
        <v>303.3154170373042</v>
      </c>
      <c r="H20" s="1">
        <v>18</v>
      </c>
      <c r="I20" s="1">
        <v>0</v>
      </c>
      <c r="J20" s="1">
        <v>377.88174438476563</v>
      </c>
      <c r="K20" s="1">
        <v>2120.68603515625</v>
      </c>
      <c r="L20" s="1">
        <v>0</v>
      </c>
      <c r="M20" s="1">
        <v>1439.4635009765625</v>
      </c>
      <c r="N20" s="1">
        <v>589.93560791015625</v>
      </c>
      <c r="O20">
        <f t="shared" si="3"/>
        <v>0.82181155620382829</v>
      </c>
      <c r="P20">
        <f t="shared" si="4"/>
        <v>1</v>
      </c>
      <c r="Q20">
        <f t="shared" si="5"/>
        <v>0.59016980457654433</v>
      </c>
      <c r="R20" s="1">
        <v>-1</v>
      </c>
      <c r="S20" s="1">
        <v>0.87</v>
      </c>
      <c r="T20" s="1">
        <v>0.92</v>
      </c>
      <c r="U20" s="1">
        <v>10.133500099182129</v>
      </c>
      <c r="V20">
        <f t="shared" si="6"/>
        <v>0.87506675004959111</v>
      </c>
      <c r="W20">
        <f t="shared" si="7"/>
        <v>4.3052840382039381E-2</v>
      </c>
      <c r="X20">
        <f t="shared" si="8"/>
        <v>0.59016980457654433</v>
      </c>
      <c r="Y20">
        <f t="shared" si="9"/>
        <v>0.32122743437101747</v>
      </c>
      <c r="Z20">
        <f t="shared" si="10"/>
        <v>0.47324752153669175</v>
      </c>
      <c r="AA20" s="1">
        <v>250.04176330566406</v>
      </c>
      <c r="AB20" s="1">
        <v>0.5</v>
      </c>
      <c r="AC20">
        <f t="shared" si="11"/>
        <v>64.565530686983578</v>
      </c>
      <c r="AD20">
        <f t="shared" si="12"/>
        <v>2.6746286463934905</v>
      </c>
      <c r="AE20">
        <f t="shared" si="13"/>
        <v>1.6800575699597042</v>
      </c>
      <c r="AF20">
        <f t="shared" si="14"/>
        <v>22.883426666259766</v>
      </c>
      <c r="AG20" s="1">
        <v>2</v>
      </c>
      <c r="AH20">
        <f t="shared" si="15"/>
        <v>4.644859790802002</v>
      </c>
      <c r="AI20" s="1">
        <v>1</v>
      </c>
      <c r="AJ20">
        <f t="shared" si="16"/>
        <v>9.2897195816040039</v>
      </c>
      <c r="AK20" s="1">
        <v>23.008869171142578</v>
      </c>
      <c r="AL20" s="1">
        <v>22.883426666259766</v>
      </c>
      <c r="AM20" s="1">
        <v>23.019475936889648</v>
      </c>
      <c r="AN20" s="1">
        <v>400.11148071289063</v>
      </c>
      <c r="AO20" s="1">
        <v>396.31857299804688</v>
      </c>
      <c r="AP20" s="1">
        <v>9.8353147506713867</v>
      </c>
      <c r="AQ20" s="1">
        <v>10.893928527832031</v>
      </c>
      <c r="AR20" s="1">
        <v>35.835762023925781</v>
      </c>
      <c r="AS20" s="1">
        <v>39.692905426025391</v>
      </c>
      <c r="AT20" s="1">
        <v>499.80294799804688</v>
      </c>
      <c r="AU20" s="1">
        <v>250</v>
      </c>
      <c r="AV20" s="1">
        <v>1.9983388185501099</v>
      </c>
      <c r="AW20" s="1">
        <v>102.79398345947266</v>
      </c>
      <c r="AX20" s="1">
        <v>1.6140809059143066</v>
      </c>
      <c r="AY20" s="1">
        <v>7.3904084274545312E-4</v>
      </c>
      <c r="AZ20" s="1">
        <v>1</v>
      </c>
      <c r="BA20" s="1">
        <v>-1.355140209197998</v>
      </c>
      <c r="BB20" s="1">
        <v>7.355140209197998</v>
      </c>
      <c r="BC20" s="1">
        <v>1</v>
      </c>
      <c r="BD20" s="1">
        <v>0</v>
      </c>
      <c r="BE20" s="1">
        <v>0.15999999642372131</v>
      </c>
      <c r="BF20" s="1">
        <v>111115</v>
      </c>
      <c r="BG20">
        <f t="shared" si="17"/>
        <v>2.4990147399902343</v>
      </c>
      <c r="BH20">
        <f t="shared" si="18"/>
        <v>2.6746286463934905E-3</v>
      </c>
      <c r="BI20">
        <f t="shared" si="19"/>
        <v>296.03342666625974</v>
      </c>
      <c r="BJ20">
        <f t="shared" si="20"/>
        <v>296.15886917114256</v>
      </c>
      <c r="BK20">
        <f t="shared" si="21"/>
        <v>39.999999105930328</v>
      </c>
      <c r="BL20">
        <f t="shared" si="22"/>
        <v>-0.30628307238355956</v>
      </c>
      <c r="BM20">
        <f t="shared" si="23"/>
        <v>2.7998878788583474</v>
      </c>
      <c r="BN20">
        <f t="shared" si="24"/>
        <v>27.237857553815157</v>
      </c>
      <c r="BO20">
        <f t="shared" si="25"/>
        <v>16.343929025983126</v>
      </c>
      <c r="BP20">
        <f t="shared" si="26"/>
        <v>22.946147918701172</v>
      </c>
      <c r="BQ20">
        <f t="shared" si="27"/>
        <v>2.810544081206515</v>
      </c>
      <c r="BR20">
        <f t="shared" si="28"/>
        <v>0.16052654527111859</v>
      </c>
      <c r="BS20">
        <f t="shared" si="29"/>
        <v>1.1198303088986432</v>
      </c>
      <c r="BT20">
        <f t="shared" si="30"/>
        <v>1.6907137723078718</v>
      </c>
      <c r="BU20">
        <f t="shared" si="31"/>
        <v>0.10057892915157382</v>
      </c>
      <c r="BV20">
        <f t="shared" si="32"/>
        <v>31.178999961935702</v>
      </c>
      <c r="BW20">
        <f t="shared" si="33"/>
        <v>0.76533233035939241</v>
      </c>
      <c r="BX20">
        <f t="shared" si="34"/>
        <v>39.886298025340196</v>
      </c>
      <c r="BY20">
        <f t="shared" si="35"/>
        <v>395.09517634694487</v>
      </c>
      <c r="BZ20">
        <f t="shared" si="36"/>
        <v>8.4988101111365885E-3</v>
      </c>
      <c r="CA20">
        <f t="shared" si="37"/>
        <v>1742.8042907714844</v>
      </c>
      <c r="CB20">
        <f t="shared" si="38"/>
        <v>218.76668751239777</v>
      </c>
      <c r="CC20">
        <f t="shared" si="39"/>
        <v>1439.4635009765625</v>
      </c>
      <c r="CD20">
        <f t="shared" si="40"/>
        <v>0.80024726102472921</v>
      </c>
      <c r="CE20">
        <f t="shared" si="41"/>
        <v>0.39087724180328465</v>
      </c>
    </row>
    <row r="21" spans="1:83" x14ac:dyDescent="0.25">
      <c r="A21" s="1">
        <v>9</v>
      </c>
      <c r="B21" s="1" t="s">
        <v>104</v>
      </c>
      <c r="C21" s="1">
        <v>3048.0000391453505</v>
      </c>
      <c r="D21" s="1">
        <v>0</v>
      </c>
      <c r="E21">
        <f t="shared" si="0"/>
        <v>5.6651288829947379</v>
      </c>
      <c r="F21">
        <f t="shared" si="1"/>
        <v>0.14579767855507261</v>
      </c>
      <c r="G21">
        <f t="shared" si="2"/>
        <v>324.42326683368492</v>
      </c>
      <c r="H21" s="1">
        <v>19</v>
      </c>
      <c r="I21" s="1">
        <v>0</v>
      </c>
      <c r="J21" s="1">
        <v>377.88174438476563</v>
      </c>
      <c r="K21" s="1">
        <v>2120.68603515625</v>
      </c>
      <c r="L21" s="1">
        <v>0</v>
      </c>
      <c r="M21" s="1">
        <v>1566.0986328125</v>
      </c>
      <c r="N21" s="1">
        <v>567.7061767578125</v>
      </c>
      <c r="O21">
        <f t="shared" si="3"/>
        <v>0.82181155620382829</v>
      </c>
      <c r="P21">
        <f t="shared" si="4"/>
        <v>1</v>
      </c>
      <c r="Q21">
        <f t="shared" si="5"/>
        <v>0.63750292295556799</v>
      </c>
      <c r="R21" s="1">
        <v>-1</v>
      </c>
      <c r="S21" s="1">
        <v>0.87</v>
      </c>
      <c r="T21" s="1">
        <v>0.92</v>
      </c>
      <c r="U21" s="1">
        <v>9.0945291519165039</v>
      </c>
      <c r="V21">
        <f t="shared" si="6"/>
        <v>0.87454726457595822</v>
      </c>
      <c r="W21">
        <f t="shared" si="7"/>
        <v>5.0808223126560303E-2</v>
      </c>
      <c r="X21">
        <f t="shared" si="8"/>
        <v>0.63750292295556799</v>
      </c>
      <c r="Y21">
        <f t="shared" si="9"/>
        <v>0.2615132052316686</v>
      </c>
      <c r="Z21">
        <f t="shared" si="10"/>
        <v>0.35412035405955661</v>
      </c>
      <c r="AA21" s="1">
        <v>147.20993041992188</v>
      </c>
      <c r="AB21" s="1">
        <v>0.5</v>
      </c>
      <c r="AC21">
        <f t="shared" si="11"/>
        <v>41.036714030666388</v>
      </c>
      <c r="AD21">
        <f t="shared" si="12"/>
        <v>2.4453374151638658</v>
      </c>
      <c r="AE21">
        <f t="shared" si="13"/>
        <v>1.7175388288624942</v>
      </c>
      <c r="AF21">
        <f t="shared" si="14"/>
        <v>23.031534194946289</v>
      </c>
      <c r="AG21" s="1">
        <v>2</v>
      </c>
      <c r="AH21">
        <f t="shared" si="15"/>
        <v>4.644859790802002</v>
      </c>
      <c r="AI21" s="1">
        <v>1</v>
      </c>
      <c r="AJ21">
        <f t="shared" si="16"/>
        <v>9.2897195816040039</v>
      </c>
      <c r="AK21" s="1">
        <v>22.976266860961914</v>
      </c>
      <c r="AL21" s="1">
        <v>23.031534194946289</v>
      </c>
      <c r="AM21" s="1">
        <v>23.022207260131836</v>
      </c>
      <c r="AN21" s="1">
        <v>399.89776611328125</v>
      </c>
      <c r="AO21" s="1">
        <v>397.24169921875</v>
      </c>
      <c r="AP21" s="1">
        <v>9.8071155548095703</v>
      </c>
      <c r="AQ21" s="1">
        <v>10.775242805480957</v>
      </c>
      <c r="AR21" s="1">
        <v>35.801624298095703</v>
      </c>
      <c r="AS21" s="1">
        <v>39.335849761962891</v>
      </c>
      <c r="AT21" s="1">
        <v>499.72528076171875</v>
      </c>
      <c r="AU21" s="1">
        <v>150</v>
      </c>
      <c r="AV21" s="1">
        <v>1.8882734775543213</v>
      </c>
      <c r="AW21" s="1">
        <v>102.788330078125</v>
      </c>
      <c r="AX21" s="1">
        <v>1.5697281360626221</v>
      </c>
      <c r="AY21" s="1">
        <v>1.0921864304691553E-3</v>
      </c>
      <c r="AZ21" s="1">
        <v>1</v>
      </c>
      <c r="BA21" s="1">
        <v>-1.355140209197998</v>
      </c>
      <c r="BB21" s="1">
        <v>7.355140209197998</v>
      </c>
      <c r="BC21" s="1">
        <v>1</v>
      </c>
      <c r="BD21" s="1">
        <v>0</v>
      </c>
      <c r="BE21" s="1">
        <v>0.15999999642372131</v>
      </c>
      <c r="BF21" s="1">
        <v>111115</v>
      </c>
      <c r="BG21">
        <f t="shared" si="17"/>
        <v>2.4986264038085935</v>
      </c>
      <c r="BH21">
        <f t="shared" si="18"/>
        <v>2.4453374151638656E-3</v>
      </c>
      <c r="BI21">
        <f t="shared" si="19"/>
        <v>296.18153419494627</v>
      </c>
      <c r="BJ21">
        <f t="shared" si="20"/>
        <v>296.12626686096189</v>
      </c>
      <c r="BK21">
        <f t="shared" si="21"/>
        <v>23.999999463558197</v>
      </c>
      <c r="BL21">
        <f t="shared" si="22"/>
        <v>-0.33791037209960273</v>
      </c>
      <c r="BM21">
        <f t="shared" si="23"/>
        <v>2.8251080430242124</v>
      </c>
      <c r="BN21">
        <f t="shared" si="24"/>
        <v>27.484715831816402</v>
      </c>
      <c r="BO21">
        <f t="shared" si="25"/>
        <v>16.709473026335445</v>
      </c>
      <c r="BP21">
        <f t="shared" si="26"/>
        <v>23.003900527954102</v>
      </c>
      <c r="BQ21">
        <f t="shared" si="27"/>
        <v>2.8203874810137526</v>
      </c>
      <c r="BR21">
        <f t="shared" si="28"/>
        <v>0.14354481180850806</v>
      </c>
      <c r="BS21">
        <f t="shared" si="29"/>
        <v>1.1075692141617182</v>
      </c>
      <c r="BT21">
        <f t="shared" si="30"/>
        <v>1.7128182668520344</v>
      </c>
      <c r="BU21">
        <f t="shared" si="31"/>
        <v>8.9915229426005938E-2</v>
      </c>
      <c r="BV21">
        <f t="shared" si="32"/>
        <v>33.346925836324431</v>
      </c>
      <c r="BW21">
        <f t="shared" si="33"/>
        <v>0.81668985776599956</v>
      </c>
      <c r="BX21">
        <f t="shared" si="34"/>
        <v>38.976525322264187</v>
      </c>
      <c r="BY21">
        <f t="shared" si="35"/>
        <v>396.41843174282019</v>
      </c>
      <c r="BZ21">
        <f t="shared" si="36"/>
        <v>5.5700497676451398E-3</v>
      </c>
      <c r="CA21">
        <f t="shared" si="37"/>
        <v>1742.8042907714844</v>
      </c>
      <c r="CB21">
        <f t="shared" si="38"/>
        <v>131.18208968639374</v>
      </c>
      <c r="CC21">
        <f t="shared" si="39"/>
        <v>1566.0986328125</v>
      </c>
      <c r="CD21">
        <f t="shared" si="40"/>
        <v>0.84024429022867597</v>
      </c>
      <c r="CE21">
        <f t="shared" si="41"/>
        <v>0.31821553646637607</v>
      </c>
    </row>
    <row r="22" spans="1:83" x14ac:dyDescent="0.25">
      <c r="A22" s="1">
        <v>10</v>
      </c>
      <c r="B22" s="1" t="s">
        <v>105</v>
      </c>
      <c r="C22" s="1">
        <v>3191.0000391453505</v>
      </c>
      <c r="D22" s="1">
        <v>0</v>
      </c>
      <c r="E22">
        <f t="shared" si="0"/>
        <v>3.7385276819517661</v>
      </c>
      <c r="F22">
        <f t="shared" si="1"/>
        <v>0.12622282555993139</v>
      </c>
      <c r="G22">
        <f t="shared" si="2"/>
        <v>340.08578732523495</v>
      </c>
      <c r="H22" s="1">
        <v>20</v>
      </c>
      <c r="I22" s="1">
        <v>0</v>
      </c>
      <c r="J22" s="1">
        <v>377.88174438476563</v>
      </c>
      <c r="K22" s="1">
        <v>2120.68603515625</v>
      </c>
      <c r="L22" s="1">
        <v>0</v>
      </c>
      <c r="M22" s="1">
        <v>1643.3148193359375</v>
      </c>
      <c r="N22" s="1">
        <v>546.8662109375</v>
      </c>
      <c r="O22">
        <f t="shared" si="3"/>
        <v>0.82181155620382829</v>
      </c>
      <c r="P22">
        <f t="shared" si="4"/>
        <v>1</v>
      </c>
      <c r="Q22">
        <f t="shared" si="5"/>
        <v>0.66721762348708791</v>
      </c>
      <c r="R22" s="1">
        <v>-1</v>
      </c>
      <c r="S22" s="1">
        <v>0.87</v>
      </c>
      <c r="T22" s="1">
        <v>0.92</v>
      </c>
      <c r="U22" s="1">
        <v>7.8194737434387207</v>
      </c>
      <c r="V22">
        <f t="shared" si="6"/>
        <v>0.87390973687171936</v>
      </c>
      <c r="W22">
        <f t="shared" si="7"/>
        <v>5.4222163708965876E-2</v>
      </c>
      <c r="X22">
        <f t="shared" si="8"/>
        <v>0.66721762348708791</v>
      </c>
      <c r="Y22">
        <f t="shared" si="9"/>
        <v>0.2251022583760921</v>
      </c>
      <c r="Z22">
        <f t="shared" si="10"/>
        <v>0.29049285639206851</v>
      </c>
      <c r="AA22" s="1">
        <v>97.755516052246094</v>
      </c>
      <c r="AB22" s="1">
        <v>0.5</v>
      </c>
      <c r="AC22">
        <f t="shared" si="11"/>
        <v>28.500033085763494</v>
      </c>
      <c r="AD22">
        <f t="shared" si="12"/>
        <v>2.1318221125466752</v>
      </c>
      <c r="AE22">
        <f t="shared" si="13"/>
        <v>1.72617607291857</v>
      </c>
      <c r="AF22">
        <f t="shared" si="14"/>
        <v>22.983770370483398</v>
      </c>
      <c r="AG22" s="1">
        <v>2</v>
      </c>
      <c r="AH22">
        <f t="shared" si="15"/>
        <v>4.644859790802002</v>
      </c>
      <c r="AI22" s="1">
        <v>1</v>
      </c>
      <c r="AJ22">
        <f t="shared" si="16"/>
        <v>9.2897195816040039</v>
      </c>
      <c r="AK22" s="1">
        <v>22.929702758789063</v>
      </c>
      <c r="AL22" s="1">
        <v>22.983770370483398</v>
      </c>
      <c r="AM22" s="1">
        <v>23.024890899658203</v>
      </c>
      <c r="AN22" s="1">
        <v>399.95278930664063</v>
      </c>
      <c r="AO22" s="1">
        <v>398.116943359375</v>
      </c>
      <c r="AP22" s="1">
        <v>9.7677154541015625</v>
      </c>
      <c r="AQ22" s="1">
        <v>10.611831665039063</v>
      </c>
      <c r="AR22" s="1">
        <v>35.758613586425781</v>
      </c>
      <c r="AS22" s="1">
        <v>38.848838806152344</v>
      </c>
      <c r="AT22" s="1">
        <v>499.74151611328125</v>
      </c>
      <c r="AU22" s="1">
        <v>100</v>
      </c>
      <c r="AV22" s="1">
        <v>2.2010931968688965</v>
      </c>
      <c r="AW22" s="1">
        <v>102.78875732421875</v>
      </c>
      <c r="AX22" s="1">
        <v>1.542073130607605</v>
      </c>
      <c r="AY22" s="1">
        <v>-1.1449768499005586E-4</v>
      </c>
      <c r="AZ22" s="1">
        <v>1</v>
      </c>
      <c r="BA22" s="1">
        <v>-1.355140209197998</v>
      </c>
      <c r="BB22" s="1">
        <v>7.355140209197998</v>
      </c>
      <c r="BC22" s="1">
        <v>1</v>
      </c>
      <c r="BD22" s="1">
        <v>0</v>
      </c>
      <c r="BE22" s="1">
        <v>0.15999999642372131</v>
      </c>
      <c r="BF22" s="1">
        <v>111115</v>
      </c>
      <c r="BG22">
        <f t="shared" si="17"/>
        <v>2.4987075805664056</v>
      </c>
      <c r="BH22">
        <f t="shared" si="18"/>
        <v>2.1318221125466753E-3</v>
      </c>
      <c r="BI22">
        <f t="shared" si="19"/>
        <v>296.13377037048338</v>
      </c>
      <c r="BJ22">
        <f t="shared" si="20"/>
        <v>296.07970275878904</v>
      </c>
      <c r="BK22">
        <f t="shared" si="21"/>
        <v>15.999999642372131</v>
      </c>
      <c r="BL22">
        <f t="shared" si="22"/>
        <v>-0.31455279585701884</v>
      </c>
      <c r="BM22">
        <f t="shared" si="23"/>
        <v>2.8169530627017303</v>
      </c>
      <c r="BN22">
        <f t="shared" si="24"/>
        <v>27.405264311314024</v>
      </c>
      <c r="BO22">
        <f t="shared" si="25"/>
        <v>16.793432646274962</v>
      </c>
      <c r="BP22">
        <f t="shared" si="26"/>
        <v>22.95673656463623</v>
      </c>
      <c r="BQ22">
        <f t="shared" si="27"/>
        <v>2.8123465649608477</v>
      </c>
      <c r="BR22">
        <f t="shared" si="28"/>
        <v>0.12453078019650485</v>
      </c>
      <c r="BS22">
        <f t="shared" si="29"/>
        <v>1.0907769897831603</v>
      </c>
      <c r="BT22">
        <f t="shared" si="30"/>
        <v>1.7215695751776874</v>
      </c>
      <c r="BU22">
        <f t="shared" si="31"/>
        <v>7.7982009038340502E-2</v>
      </c>
      <c r="BV22">
        <f t="shared" si="32"/>
        <v>34.956995462789443</v>
      </c>
      <c r="BW22">
        <f t="shared" si="33"/>
        <v>0.8542359047960536</v>
      </c>
      <c r="BX22">
        <f t="shared" si="34"/>
        <v>38.37185867488904</v>
      </c>
      <c r="BY22">
        <f t="shared" si="35"/>
        <v>397.57365329272659</v>
      </c>
      <c r="BZ22">
        <f t="shared" si="36"/>
        <v>3.6082435210662922E-3</v>
      </c>
      <c r="CA22">
        <f t="shared" si="37"/>
        <v>1742.8042907714844</v>
      </c>
      <c r="CB22">
        <f t="shared" si="38"/>
        <v>87.390973687171936</v>
      </c>
      <c r="CC22">
        <f t="shared" si="39"/>
        <v>1643.3148193359375</v>
      </c>
      <c r="CD22">
        <f t="shared" si="40"/>
        <v>0.86646115871496809</v>
      </c>
      <c r="CE22">
        <f t="shared" si="41"/>
        <v>0.27390982358036042</v>
      </c>
    </row>
    <row r="23" spans="1:83" x14ac:dyDescent="0.25">
      <c r="A23" s="1">
        <v>11</v>
      </c>
      <c r="B23" s="1" t="s">
        <v>106</v>
      </c>
      <c r="C23" s="1">
        <v>3333.5000391798094</v>
      </c>
      <c r="D23" s="1">
        <v>0</v>
      </c>
      <c r="E23">
        <f t="shared" si="0"/>
        <v>1.6872998051204064</v>
      </c>
      <c r="F23">
        <f t="shared" si="1"/>
        <v>0.10745616628776537</v>
      </c>
      <c r="G23">
        <f t="shared" si="2"/>
        <v>363.12000172245718</v>
      </c>
      <c r="H23" s="1">
        <v>21</v>
      </c>
      <c r="I23" s="1">
        <v>0</v>
      </c>
      <c r="J23" s="1">
        <v>377.88174438476563</v>
      </c>
      <c r="K23" s="1">
        <v>2120.68603515625</v>
      </c>
      <c r="L23" s="1">
        <v>0</v>
      </c>
      <c r="M23" s="1">
        <v>1718.52734375</v>
      </c>
      <c r="N23" s="1">
        <v>522.66473388671875</v>
      </c>
      <c r="O23">
        <f t="shared" si="3"/>
        <v>0.82181155620382829</v>
      </c>
      <c r="P23">
        <f t="shared" si="4"/>
        <v>1</v>
      </c>
      <c r="Q23">
        <f t="shared" si="5"/>
        <v>0.6958647554910522</v>
      </c>
      <c r="R23" s="1">
        <v>-1</v>
      </c>
      <c r="S23" s="1">
        <v>0.87</v>
      </c>
      <c r="T23" s="1">
        <v>0.92</v>
      </c>
      <c r="U23" s="1">
        <v>7.3489532470703125</v>
      </c>
      <c r="V23">
        <f t="shared" si="6"/>
        <v>0.87367447662353515</v>
      </c>
      <c r="W23">
        <f t="shared" si="7"/>
        <v>6.1517186939143223E-2</v>
      </c>
      <c r="X23">
        <f t="shared" si="8"/>
        <v>0.6958647554910522</v>
      </c>
      <c r="Y23">
        <f t="shared" si="9"/>
        <v>0.18963612941253671</v>
      </c>
      <c r="Z23">
        <f t="shared" si="10"/>
        <v>0.23401355402859006</v>
      </c>
      <c r="AA23" s="1">
        <v>46.661727905273438</v>
      </c>
      <c r="AB23" s="1">
        <v>0.5</v>
      </c>
      <c r="AC23">
        <f t="shared" si="11"/>
        <v>14.184215158368932</v>
      </c>
      <c r="AD23">
        <f t="shared" si="12"/>
        <v>1.842791810234176</v>
      </c>
      <c r="AE23">
        <f t="shared" si="13"/>
        <v>1.7493122620944248</v>
      </c>
      <c r="AF23">
        <f t="shared" si="14"/>
        <v>23.022039413452148</v>
      </c>
      <c r="AG23" s="1">
        <v>2</v>
      </c>
      <c r="AH23">
        <f t="shared" si="15"/>
        <v>4.644859790802002</v>
      </c>
      <c r="AI23" s="1">
        <v>1</v>
      </c>
      <c r="AJ23">
        <f t="shared" si="16"/>
        <v>9.2897195816040039</v>
      </c>
      <c r="AK23" s="1">
        <v>22.932262420654297</v>
      </c>
      <c r="AL23" s="1">
        <v>23.022039413452148</v>
      </c>
      <c r="AM23" s="1">
        <v>23.025754928588867</v>
      </c>
      <c r="AN23" s="1">
        <v>400.02215576171875</v>
      </c>
      <c r="AO23" s="1">
        <v>399.052490234375</v>
      </c>
      <c r="AP23" s="1">
        <v>9.7205486297607422</v>
      </c>
      <c r="AQ23" s="1">
        <v>10.450411796569824</v>
      </c>
      <c r="AR23" s="1">
        <v>35.580036163330078</v>
      </c>
      <c r="AS23" s="1">
        <v>38.251548767089844</v>
      </c>
      <c r="AT23" s="1">
        <v>499.69198608398438</v>
      </c>
      <c r="AU23" s="1">
        <v>50</v>
      </c>
      <c r="AV23" s="1">
        <v>1.9274368286132813</v>
      </c>
      <c r="AW23" s="1">
        <v>102.78762817382813</v>
      </c>
      <c r="AX23" s="1">
        <v>1.5360321998596191</v>
      </c>
      <c r="AY23" s="1">
        <v>2.7548221405595541E-3</v>
      </c>
      <c r="AZ23" s="1">
        <v>0.66666668653488159</v>
      </c>
      <c r="BA23" s="1">
        <v>-1.355140209197998</v>
      </c>
      <c r="BB23" s="1">
        <v>7.355140209197998</v>
      </c>
      <c r="BC23" s="1">
        <v>1</v>
      </c>
      <c r="BD23" s="1">
        <v>0</v>
      </c>
      <c r="BE23" s="1">
        <v>0.15999999642372131</v>
      </c>
      <c r="BF23" s="1">
        <v>111115</v>
      </c>
      <c r="BG23">
        <f t="shared" si="17"/>
        <v>2.4984599304199215</v>
      </c>
      <c r="BH23">
        <f t="shared" si="18"/>
        <v>1.8427918102341761E-3</v>
      </c>
      <c r="BI23">
        <f t="shared" si="19"/>
        <v>296.17203941345213</v>
      </c>
      <c r="BJ23">
        <f t="shared" si="20"/>
        <v>296.08226242065427</v>
      </c>
      <c r="BK23">
        <f t="shared" si="21"/>
        <v>7.9999998211860657</v>
      </c>
      <c r="BL23">
        <f t="shared" si="22"/>
        <v>-0.29715713607983046</v>
      </c>
      <c r="BM23">
        <f t="shared" si="23"/>
        <v>2.823485304103631</v>
      </c>
      <c r="BN23">
        <f t="shared" si="24"/>
        <v>27.469116218235193</v>
      </c>
      <c r="BO23">
        <f t="shared" si="25"/>
        <v>17.018704421665369</v>
      </c>
      <c r="BP23">
        <f t="shared" si="26"/>
        <v>22.977150917053223</v>
      </c>
      <c r="BQ23">
        <f t="shared" si="27"/>
        <v>2.8158245133886655</v>
      </c>
      <c r="BR23">
        <f t="shared" si="28"/>
        <v>0.10622741118271646</v>
      </c>
      <c r="BS23">
        <f t="shared" si="29"/>
        <v>1.0741730420092062</v>
      </c>
      <c r="BT23">
        <f t="shared" si="30"/>
        <v>1.7416514713794593</v>
      </c>
      <c r="BU23">
        <f t="shared" si="31"/>
        <v>6.6501445270336954E-2</v>
      </c>
      <c r="BV23">
        <f t="shared" si="32"/>
        <v>37.324243719527757</v>
      </c>
      <c r="BW23">
        <f t="shared" si="33"/>
        <v>0.90995548357356792</v>
      </c>
      <c r="BX23">
        <f t="shared" si="34"/>
        <v>37.569006740423724</v>
      </c>
      <c r="BY23">
        <f t="shared" si="35"/>
        <v>398.80728856634801</v>
      </c>
      <c r="BZ23">
        <f t="shared" si="36"/>
        <v>1.5894939628501351E-3</v>
      </c>
      <c r="CA23">
        <f t="shared" si="37"/>
        <v>1742.8042907714844</v>
      </c>
      <c r="CB23">
        <f t="shared" si="38"/>
        <v>43.683723831176756</v>
      </c>
      <c r="CC23">
        <f t="shared" si="39"/>
        <v>1718.52734375</v>
      </c>
      <c r="CD23">
        <f t="shared" si="40"/>
        <v>0.89200502387021252</v>
      </c>
      <c r="CE23">
        <f t="shared" si="41"/>
        <v>0.23075378775216754</v>
      </c>
    </row>
    <row r="24" spans="1:83" x14ac:dyDescent="0.25">
      <c r="A24" s="1">
        <v>12</v>
      </c>
      <c r="B24" s="1" t="s">
        <v>107</v>
      </c>
      <c r="C24" s="1">
        <v>3416.0000392142683</v>
      </c>
      <c r="D24" s="1">
        <v>0</v>
      </c>
      <c r="E24">
        <f t="shared" si="0"/>
        <v>-1.149019616663336</v>
      </c>
      <c r="F24">
        <f t="shared" si="1"/>
        <v>9.844151767612902E-2</v>
      </c>
      <c r="G24">
        <f t="shared" si="2"/>
        <v>407.87096024888695</v>
      </c>
      <c r="H24" s="1">
        <v>22</v>
      </c>
      <c r="I24" s="1">
        <v>0</v>
      </c>
      <c r="J24" s="1">
        <v>377.88174438476563</v>
      </c>
      <c r="K24" s="1">
        <v>2120.68603515625</v>
      </c>
      <c r="L24" s="1">
        <v>0</v>
      </c>
      <c r="M24" s="1">
        <v>1753.021728515625</v>
      </c>
      <c r="N24" s="1">
        <v>469.78265380859375</v>
      </c>
      <c r="O24">
        <f t="shared" si="3"/>
        <v>0.82181155620382829</v>
      </c>
      <c r="P24">
        <f t="shared" si="4"/>
        <v>1</v>
      </c>
      <c r="Q24">
        <f t="shared" si="5"/>
        <v>0.73201549862911097</v>
      </c>
      <c r="R24" s="1">
        <v>-1</v>
      </c>
      <c r="S24" s="1">
        <v>0.87</v>
      </c>
      <c r="T24" s="1">
        <v>0.92</v>
      </c>
      <c r="U24" s="1">
        <v>0</v>
      </c>
      <c r="V24">
        <f t="shared" si="6"/>
        <v>0.87</v>
      </c>
      <c r="W24" t="e">
        <f t="shared" si="7"/>
        <v>#DIV/0!</v>
      </c>
      <c r="X24">
        <f t="shared" si="8"/>
        <v>0.73201549862911097</v>
      </c>
      <c r="Y24">
        <f t="shared" si="9"/>
        <v>0.17337045679821053</v>
      </c>
      <c r="Z24">
        <f t="shared" si="10"/>
        <v>0.20973174528301231</v>
      </c>
      <c r="AA24" s="1">
        <v>5.2210379391908646E-2</v>
      </c>
      <c r="AB24" s="1">
        <v>0.5</v>
      </c>
      <c r="AC24">
        <f t="shared" si="11"/>
        <v>1.6625181003319636E-2</v>
      </c>
      <c r="AD24">
        <f t="shared" si="12"/>
        <v>1.6962180913544644</v>
      </c>
      <c r="AE24">
        <f t="shared" si="13"/>
        <v>1.7559402920666627</v>
      </c>
      <c r="AF24">
        <f t="shared" si="14"/>
        <v>23.022674560546875</v>
      </c>
      <c r="AG24" s="1">
        <v>2</v>
      </c>
      <c r="AH24">
        <f t="shared" si="15"/>
        <v>4.644859790802002</v>
      </c>
      <c r="AI24" s="1">
        <v>1</v>
      </c>
      <c r="AJ24">
        <f t="shared" si="16"/>
        <v>9.2897195816040039</v>
      </c>
      <c r="AK24" s="1">
        <v>22.975925445556641</v>
      </c>
      <c r="AL24" s="1">
        <v>23.022674560546875</v>
      </c>
      <c r="AM24" s="1">
        <v>23.024763107299805</v>
      </c>
      <c r="AN24" s="1">
        <v>400.07891845703125</v>
      </c>
      <c r="AO24" s="1">
        <v>400.26705932617188</v>
      </c>
      <c r="AP24" s="1">
        <v>9.7154617309570313</v>
      </c>
      <c r="AQ24" s="1">
        <v>10.387290954589844</v>
      </c>
      <c r="AR24" s="1">
        <v>35.466484069824219</v>
      </c>
      <c r="AS24" s="1">
        <v>37.919010162353516</v>
      </c>
      <c r="AT24" s="1">
        <v>499.71002197265625</v>
      </c>
      <c r="AU24" s="1">
        <v>0</v>
      </c>
      <c r="AV24" s="1">
        <v>1.8697088956832886</v>
      </c>
      <c r="AW24" s="1">
        <v>102.78459930419922</v>
      </c>
      <c r="AX24" s="1">
        <v>1.4872819185256958</v>
      </c>
      <c r="AY24" s="1">
        <v>2.4484065361320972E-3</v>
      </c>
      <c r="AZ24" s="1">
        <v>1</v>
      </c>
      <c r="BA24" s="1">
        <v>-1.355140209197998</v>
      </c>
      <c r="BB24" s="1">
        <v>7.355140209197998</v>
      </c>
      <c r="BC24" s="1">
        <v>1</v>
      </c>
      <c r="BD24" s="1">
        <v>0</v>
      </c>
      <c r="BE24" s="1">
        <v>0.15999999642372131</v>
      </c>
      <c r="BF24" s="1">
        <v>111115</v>
      </c>
      <c r="BG24">
        <f t="shared" si="17"/>
        <v>2.498550109863281</v>
      </c>
      <c r="BH24">
        <f t="shared" si="18"/>
        <v>1.6962180913544643E-3</v>
      </c>
      <c r="BI24">
        <f t="shared" si="19"/>
        <v>296.17267456054685</v>
      </c>
      <c r="BJ24">
        <f t="shared" si="20"/>
        <v>296.12592544555662</v>
      </c>
      <c r="BK24">
        <f t="shared" si="21"/>
        <v>0</v>
      </c>
      <c r="BL24">
        <f t="shared" si="22"/>
        <v>-0.3013769779813078</v>
      </c>
      <c r="BM24">
        <f t="shared" si="23"/>
        <v>2.8235938306903128</v>
      </c>
      <c r="BN24">
        <f t="shared" si="24"/>
        <v>27.470981545918775</v>
      </c>
      <c r="BO24">
        <f t="shared" si="25"/>
        <v>17.083690591328931</v>
      </c>
      <c r="BP24">
        <f t="shared" si="26"/>
        <v>22.999300003051758</v>
      </c>
      <c r="BQ24">
        <f t="shared" si="27"/>
        <v>2.8196022599373944</v>
      </c>
      <c r="BR24">
        <f t="shared" si="28"/>
        <v>9.7409288648537803E-2</v>
      </c>
      <c r="BS24">
        <f t="shared" si="29"/>
        <v>1.0676535386236501</v>
      </c>
      <c r="BT24">
        <f t="shared" si="30"/>
        <v>1.7519487213137444</v>
      </c>
      <c r="BU24">
        <f t="shared" si="31"/>
        <v>6.0972710825445316E-2</v>
      </c>
      <c r="BV24">
        <f t="shared" si="32"/>
        <v>41.922853217000814</v>
      </c>
      <c r="BW24">
        <f t="shared" si="33"/>
        <v>1.018997068945708</v>
      </c>
      <c r="BX24">
        <f t="shared" si="34"/>
        <v>37.276654681333</v>
      </c>
      <c r="BY24">
        <f t="shared" si="35"/>
        <v>400.4340370771007</v>
      </c>
      <c r="BZ24">
        <f t="shared" si="36"/>
        <v>-1.0696295396135339E-3</v>
      </c>
      <c r="CA24">
        <f t="shared" si="37"/>
        <v>1742.8042907714844</v>
      </c>
      <c r="CB24">
        <f t="shared" si="38"/>
        <v>0</v>
      </c>
      <c r="CC24">
        <f t="shared" si="39"/>
        <v>1753.021728515625</v>
      </c>
      <c r="CD24">
        <f t="shared" si="40"/>
        <v>0.93316977872480888</v>
      </c>
      <c r="CE24">
        <f t="shared" si="41"/>
        <v>0.21096132743503382</v>
      </c>
    </row>
    <row r="25" spans="1:83" x14ac:dyDescent="0.25">
      <c r="A25" s="1">
        <v>13</v>
      </c>
      <c r="B25" s="1" t="s">
        <v>108</v>
      </c>
      <c r="C25" s="1">
        <v>4821.5000392487273</v>
      </c>
      <c r="D25" s="1">
        <v>0</v>
      </c>
      <c r="E25">
        <f t="shared" si="0"/>
        <v>-1.6359414479255387</v>
      </c>
      <c r="F25">
        <f t="shared" si="1"/>
        <v>4.4995020755488502E-2</v>
      </c>
      <c r="G25">
        <f t="shared" si="2"/>
        <v>446.4244021715329</v>
      </c>
      <c r="H25" s="1">
        <v>22</v>
      </c>
      <c r="I25" s="1">
        <v>0</v>
      </c>
      <c r="J25" s="1">
        <v>377.88174438476563</v>
      </c>
      <c r="K25" s="1">
        <v>2120.68603515625</v>
      </c>
      <c r="L25" s="1">
        <v>0</v>
      </c>
      <c r="M25" s="1">
        <v>1753.021728515625</v>
      </c>
      <c r="N25" s="1">
        <v>469.78265380859375</v>
      </c>
      <c r="O25">
        <f t="shared" si="3"/>
        <v>0.82181155620382829</v>
      </c>
      <c r="P25">
        <f t="shared" si="4"/>
        <v>1</v>
      </c>
      <c r="Q25">
        <f t="shared" si="5"/>
        <v>0.73201549862911097</v>
      </c>
      <c r="R25" s="1">
        <v>-1</v>
      </c>
      <c r="S25" s="1">
        <v>0.87</v>
      </c>
      <c r="T25" s="1">
        <v>0.92</v>
      </c>
      <c r="U25" s="1">
        <v>0</v>
      </c>
      <c r="V25">
        <f t="shared" si="6"/>
        <v>0.87</v>
      </c>
      <c r="W25" t="e">
        <f t="shared" si="7"/>
        <v>#DIV/0!</v>
      </c>
      <c r="X25">
        <f t="shared" si="8"/>
        <v>0.73201549862911097</v>
      </c>
      <c r="Y25">
        <f t="shared" si="9"/>
        <v>0.17337045679821053</v>
      </c>
      <c r="Z25">
        <f>($K$25-M25)/M25</f>
        <v>0.20973174528301231</v>
      </c>
      <c r="AA25" s="1">
        <v>5.2210379391908646E-2</v>
      </c>
      <c r="AB25" s="1">
        <v>0.5</v>
      </c>
      <c r="AC25">
        <f t="shared" si="11"/>
        <v>1.6625181003319636E-2</v>
      </c>
      <c r="AD25">
        <f t="shared" si="12"/>
        <v>0.80073529219960349</v>
      </c>
      <c r="AE25">
        <f t="shared" si="13"/>
        <v>1.8033455965469944</v>
      </c>
      <c r="AF25">
        <f t="shared" si="14"/>
        <v>22.985857009887695</v>
      </c>
      <c r="AG25" s="1">
        <v>2</v>
      </c>
      <c r="AH25">
        <f t="shared" si="15"/>
        <v>4.644859790802002</v>
      </c>
      <c r="AI25" s="1">
        <v>1</v>
      </c>
      <c r="AJ25">
        <f t="shared" si="16"/>
        <v>9.2897195816040039</v>
      </c>
      <c r="AK25" s="1">
        <v>22.906232833862305</v>
      </c>
      <c r="AL25" s="1">
        <v>22.985857009887695</v>
      </c>
      <c r="AM25" s="1">
        <v>23.025774002075195</v>
      </c>
      <c r="AN25" s="1">
        <v>399.58541870117188</v>
      </c>
      <c r="AO25" s="1">
        <v>400.11190795898438</v>
      </c>
      <c r="AP25" s="1">
        <v>9.5499038696289063</v>
      </c>
      <c r="AQ25" s="1">
        <v>9.8671979904174805</v>
      </c>
      <c r="AR25" s="1">
        <v>35.001510620117188</v>
      </c>
      <c r="AS25" s="1">
        <v>36.164432525634766</v>
      </c>
      <c r="AT25" s="1">
        <v>499.74722290039063</v>
      </c>
      <c r="AU25" s="1">
        <v>0</v>
      </c>
      <c r="AV25" s="1">
        <v>1.5055352449417114</v>
      </c>
      <c r="AW25" s="1">
        <v>102.76101684570313</v>
      </c>
      <c r="AX25" s="1">
        <v>1.4684693813323975</v>
      </c>
      <c r="AY25" s="1">
        <v>1.7626669723540545E-3</v>
      </c>
      <c r="AZ25" s="1">
        <v>0.66666668653488159</v>
      </c>
      <c r="BA25" s="1">
        <v>-1.355140209197998</v>
      </c>
      <c r="BB25" s="1">
        <v>7.355140209197998</v>
      </c>
      <c r="BC25" s="1">
        <v>1</v>
      </c>
      <c r="BD25" s="1">
        <v>0</v>
      </c>
      <c r="BE25" s="1">
        <v>0.15999999642372131</v>
      </c>
      <c r="BF25" s="1">
        <v>111115</v>
      </c>
      <c r="BG25">
        <f t="shared" si="17"/>
        <v>2.4987361145019529</v>
      </c>
      <c r="BH25">
        <f t="shared" si="18"/>
        <v>8.007352921996035E-4</v>
      </c>
      <c r="BI25">
        <f t="shared" si="19"/>
        <v>296.13585700988767</v>
      </c>
      <c r="BJ25">
        <f t="shared" si="20"/>
        <v>296.05623283386228</v>
      </c>
      <c r="BK25">
        <f t="shared" si="21"/>
        <v>0</v>
      </c>
      <c r="BL25">
        <f t="shared" si="22"/>
        <v>-0.14484918166050365</v>
      </c>
      <c r="BM25">
        <f t="shared" si="23"/>
        <v>2.8173088954601733</v>
      </c>
      <c r="BN25">
        <f t="shared" si="24"/>
        <v>27.416125121556508</v>
      </c>
      <c r="BO25">
        <f t="shared" si="25"/>
        <v>17.548927131139028</v>
      </c>
      <c r="BP25">
        <f t="shared" si="26"/>
        <v>22.946044921875</v>
      </c>
      <c r="BQ25">
        <f t="shared" si="27"/>
        <v>2.8105265532297641</v>
      </c>
      <c r="BR25">
        <f t="shared" si="28"/>
        <v>4.4778136578625172E-2</v>
      </c>
      <c r="BS25">
        <f t="shared" si="29"/>
        <v>1.0139632989131788</v>
      </c>
      <c r="BT25">
        <f t="shared" si="30"/>
        <v>1.7965632543165853</v>
      </c>
      <c r="BU25">
        <f t="shared" si="31"/>
        <v>2.8005740570740869E-2</v>
      </c>
      <c r="BV25">
        <f t="shared" si="32"/>
        <v>45.875025511881837</v>
      </c>
      <c r="BW25">
        <f t="shared" si="33"/>
        <v>1.1157488524867798</v>
      </c>
      <c r="BX25">
        <f t="shared" si="34"/>
        <v>35.088978984596721</v>
      </c>
      <c r="BY25">
        <f t="shared" si="35"/>
        <v>400.34964613130478</v>
      </c>
      <c r="BZ25">
        <f t="shared" si="36"/>
        <v>-1.4338345404072879E-3</v>
      </c>
      <c r="CA25">
        <f t="shared" si="37"/>
        <v>1742.8042907714844</v>
      </c>
      <c r="CB25">
        <f t="shared" si="38"/>
        <v>0</v>
      </c>
      <c r="CC25">
        <f t="shared" si="39"/>
        <v>1753.021728515625</v>
      </c>
      <c r="CD25">
        <f t="shared" si="40"/>
        <v>0.93316977872480888</v>
      </c>
      <c r="CE25">
        <f t="shared" si="41"/>
        <v>0.21096132743503382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2020_06_02_1200_5_basil_20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Stevens, James R</dc:creator>
  <cp:lastModifiedBy>Stevens, James R</cp:lastModifiedBy>
  <dcterms:created xsi:type="dcterms:W3CDTF">2020-02-07T11:57:57Z</dcterms:created>
  <dcterms:modified xsi:type="dcterms:W3CDTF">2020-02-13T09:42:24Z</dcterms:modified>
</cp:coreProperties>
</file>